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tables/table1.xml" ContentType="application/vnd.openxmlformats-officedocument.spreadsheetml.table+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C:\Users\li2cz2\OneDrive - Industrial Alliance\Desktop\"/>
    </mc:Choice>
  </mc:AlternateContent>
  <xr:revisionPtr revIDLastSave="0" documentId="8_{D166E9D9-45B5-49D7-A815-16EB98482256}" xr6:coauthVersionLast="45" xr6:coauthVersionMax="45" xr10:uidLastSave="{00000000-0000-0000-0000-000000000000}"/>
  <workbookProtection workbookAlgorithmName="SHA-512" workbookHashValue="bJTG8AjPavFZZV735mIlYS14zWNclxpcFfyuw4hO+xhDiCEZk+u0Bh6DWOWoqdzHV/19ESxZv9iGRPSMgHRW8A==" workbookSaltValue="cHdN2bUEJRM2Xbl3MiuMpQ==" workbookSpinCount="100000" lockStructure="1"/>
  <bookViews>
    <workbookView showSheetTabs="0" xWindow="-120" yWindow="-120" windowWidth="29040" windowHeight="15840" tabRatio="869" xr2:uid="{FAFAC965-F0FC-472C-99D9-B40F8A8DDF2F}"/>
  </bookViews>
  <sheets>
    <sheet name="Accueil" sheetId="5" r:id="rId1"/>
    <sheet name="Résidence" sheetId="2" r:id="rId2"/>
    <sheet name="Perso." sheetId="20" r:id="rId3"/>
    <sheet name="Transport" sheetId="21" r:id="rId4"/>
    <sheet name="Ass&amp;épargne" sheetId="22" r:id="rId5"/>
    <sheet name="Dettes" sheetId="23" r:id="rId6"/>
    <sheet name="Loisirs" sheetId="24" r:id="rId7"/>
    <sheet name="Diverses" sheetId="25" r:id="rId8"/>
    <sheet name="Revenus" sheetId="32" r:id="rId9"/>
    <sheet name="Sommaire" sheetId="34" r:id="rId10"/>
    <sheet name="Rapport" sheetId="30" r:id="rId11"/>
    <sheet name="Graphique" sheetId="27" state="veryHidden" r:id="rId12"/>
    <sheet name="Textes" sheetId="6" state="veryHidden" r:id="rId13"/>
    <sheet name="Menu (hidden)" sheetId="28" state="hidden" r:id="rId14"/>
  </sheets>
  <definedNames>
    <definedName name="_xlnm._FilterDatabase" localSheetId="12" hidden="1">Textes!$K$12:$O$13</definedName>
    <definedName name="AfficherFormules">Textes!$F$29</definedName>
    <definedName name="ColonneTotaux">Rapport!$F$36</definedName>
    <definedName name="ConfirmationReinitialisation">Textes!$A$119</definedName>
    <definedName name="Date" localSheetId="0">Accueil!$C$8</definedName>
    <definedName name="DescriptionAutre" localSheetId="4">'Ass&amp;épargne'!$F$31,'Ass&amp;épargne'!$F$34,'Ass&amp;épargne'!$F$37</definedName>
    <definedName name="DescriptionAutre" localSheetId="5">Dettes!$F$25,Dettes!$F$28,Dettes!$F$31</definedName>
    <definedName name="DescriptionAutre" localSheetId="7">Diverses!$F$25,Diverses!$F$28,Diverses!$F$31</definedName>
    <definedName name="DescriptionAutre" localSheetId="6">Loisirs!$F$28,Loisirs!$F$31,Loisirs!$F$34</definedName>
    <definedName name="DescriptionAutre" localSheetId="2">Perso.!$F$34,Perso.!$F$37</definedName>
    <definedName name="DescriptionAutre" localSheetId="1">Résidence!$F$34,Résidence!$F$37,Résidence!$F$31</definedName>
    <definedName name="DescriptionAutre" localSheetId="8">Revenus!$F$19,Revenus!$F$22,Revenus!$F$25</definedName>
    <definedName name="DescriptionAutre" localSheetId="3">Transport!$F$28,Transport!$F$31,Transport!$F$34</definedName>
    <definedName name="Frequences">Textes!$F$3:$G$8</definedName>
    <definedName name="Langue">Textes!$E$33</definedName>
    <definedName name="LienAccueil">Accueil!$A$1</definedName>
    <definedName name="LienAssEpargne">'Ass&amp;épargne'!$A$1</definedName>
    <definedName name="LienDettes">Dettes!$A$1</definedName>
    <definedName name="LienDiverses">Diverses!$A$1</definedName>
    <definedName name="LienGraph">Graphique!$A$1</definedName>
    <definedName name="LienLoisirs">Loisirs!$A$1</definedName>
    <definedName name="LienPerso">Perso.!$A$1</definedName>
    <definedName name="LienRapport">Rapport!$A$1</definedName>
    <definedName name="LienResidence">Résidence!$A$1</definedName>
    <definedName name="LienRevenus">Revenus!$A$1</definedName>
    <definedName name="LienSommaire">Sommaire!$A$1</definedName>
    <definedName name="LienTransport">Transport!$A$1</definedName>
    <definedName name="menu_anglais">'Menu (hidden)'!$A$4:$B$26</definedName>
    <definedName name="MontantsClient" localSheetId="4">'Ass&amp;épargne'!$K$7,'Ass&amp;épargne'!$M$7,'Ass&amp;épargne'!$AC$7,'Ass&amp;épargne'!$AC$10,'Ass&amp;épargne'!$M$10,'Ass&amp;épargne'!$K$10,'Ass&amp;épargne'!$K$13,'Ass&amp;épargne'!$M$13,'Ass&amp;épargne'!$AC$13,'Ass&amp;épargne'!$AC$16,'Ass&amp;épargne'!$M$16,'Ass&amp;épargne'!$K$16,'Ass&amp;épargne'!$K$19,'Ass&amp;épargne'!$M$19,'Ass&amp;épargne'!$AC$19,'Ass&amp;épargne'!$AC$22,'Ass&amp;épargne'!$M$22,'Ass&amp;épargne'!$K$22,'Ass&amp;épargne'!$K$25,'Ass&amp;épargne'!$M$25,'Ass&amp;épargne'!$AC$25,'Ass&amp;épargne'!$AC$28,'Ass&amp;épargne'!$M$28,'Ass&amp;épargne'!$K$28,'Ass&amp;épargne'!$K$31,'Ass&amp;épargne'!$M$31,'Ass&amp;épargne'!$AC$31,'Ass&amp;épargne'!$K$34,'Ass&amp;épargne'!$M$34,'Ass&amp;épargne'!$AC$34,'Ass&amp;épargne'!$K$37,'Ass&amp;épargne'!$M$37,'Ass&amp;épargne'!$AC$37</definedName>
    <definedName name="MontantsClient" localSheetId="5">Dettes!$K$7,Dettes!$M$7,Dettes!$AC$7,Dettes!$AC$10,Dettes!$M$10,Dettes!$K$10,Dettes!$K$13,Dettes!$M$13,Dettes!$AC$13,Dettes!$AC$16,Dettes!$M$16,Dettes!$K$16,Dettes!$K$19,Dettes!$M$19,Dettes!$AC$19,Dettes!$AC$22,Dettes!$M$22,Dettes!$K$22,Dettes!$K$25,Dettes!$M$25,Dettes!$AC$25,Dettes!$K$28,Dettes!$M$28,Dettes!$AC$28,Dettes!$K$31,Dettes!$M$31,Dettes!$AC$31</definedName>
    <definedName name="MontantsClient" localSheetId="7">Diverses!$K$7,Diverses!$M$7,Diverses!$AC$7,Diverses!$AC$10,Diverses!$M$10,Diverses!$K$10,Diverses!$K$13,Diverses!$M$13,Diverses!$AC$13,Diverses!$AC$16,Diverses!$M$16,Diverses!$K$16,Diverses!$K$19,Diverses!$M$19,Diverses!$AC$19,Diverses!$AC$22,Diverses!$M$22,Diverses!$K$22,Diverses!$K$25,Diverses!$M$25,Diverses!$AC$25,Diverses!$K$28,Diverses!$M$28,Diverses!$AC$28,Diverses!$K$31,Diverses!$M$31,Diverses!$AC$31</definedName>
    <definedName name="MontantsClient" localSheetId="6">Loisirs!$K$7,Loisirs!$M$7,Loisirs!$AC$7,Loisirs!$AC$10,Loisirs!$M$10,Loisirs!$K$10,Loisirs!$K$13,Loisirs!$M$13,Loisirs!$AC$13,Loisirs!$AC$16,Loisirs!$M$16,Loisirs!$K$16,Loisirs!$K$19,Loisirs!$M$19,Loisirs!$AC$19,Loisirs!$AC$22,Loisirs!$M$22,Loisirs!$K$22,Loisirs!$K$25,Loisirs!$M$25,Loisirs!$AC$25,Loisirs!$AC$28,Loisirs!$M$28,Loisirs!$K$28,Loisirs!$K$31,Loisirs!$M$31,Loisirs!$AC$31,Loisirs!$K$34,Loisirs!$M$34,Loisirs!$AC$34</definedName>
    <definedName name="MontantsClient" localSheetId="2">Perso.!$K$7,Perso.!$M$7,Perso.!$AC$7,Perso.!$AC$10,Perso.!$M$10,Perso.!$K$10,Perso.!$K$13,Perso.!$M$13,Perso.!$AC$13,Perso.!$AC$16,Perso.!$M$16,Perso.!$K$16,Perso.!$K$19,Perso.!$M$19,Perso.!$AC$19,Perso.!$AC$22,Perso.!$M$22,Perso.!$K$22,Perso.!$K$25,Perso.!$M$25,Perso.!$AC$25,Perso.!$AC$28,Perso.!$M$28,Perso.!$K$28,Perso.!$K$31,Perso.!$M$31,Perso.!$AC$31,Perso.!$AC$34,Perso.!$M$34,Perso.!$K$34,Perso.!$K$37,Perso.!$M$37,Perso.!$AC$37</definedName>
    <definedName name="MontantsClient" localSheetId="1">Résidence!$K$7,Résidence!$M$7,Résidence!$AC$7,Résidence!$K$10,Résidence!$M$10,Résidence!$AC$10,Résidence!$K$13,Résidence!$M$13,Résidence!$AC$13,Résidence!$K$16,Résidence!$M$16,Résidence!$AC$16,Résidence!$K$19,Résidence!$M$19,Résidence!$AC$19,Résidence!$K$22,Résidence!$M$22,Résidence!$AC$22,Résidence!$K$25,Résidence!$M$25,Résidence!$AC$25,Résidence!$K$28,Résidence!$M$28,Résidence!$AC$28,Résidence!$K$31,Résidence!$M$31,Résidence!$AC$31,Résidence!$K$34,Résidence!$M$34,Résidence!$AC$34,Résidence!$K$37,Résidence!$M$37,Résidence!$AC$37</definedName>
    <definedName name="MontantsClient" localSheetId="8">Revenus!$K$7,Revenus!$M$7,Revenus!$AC$7,Revenus!$AC$10,Revenus!$M$10,Revenus!$K$10,Revenus!$K$13,Revenus!$M$13,Revenus!$AC$13,Revenus!$AC$16,Revenus!$M$16,Revenus!$K$16,Revenus!$K$19,Revenus!$M$19,Revenus!$AC$19,Revenus!$AC$22,Revenus!$M$22,Revenus!$K$22,Revenus!$K$25,Revenus!$M$25,Revenus!$AC$25,Revenus!$K$28,Revenus!$M$28,Revenus!$AC$28,Revenus!$K$31,Revenus!$M$31,Revenus!$AC$31</definedName>
    <definedName name="MontantsClient" localSheetId="3">Transport!$K$7,Transport!$M$7,Transport!$AC$7,Transport!$K$10,Transport!$M$10,Transport!$AC$10,Transport!$K$13,Transport!$M$13,Transport!$AC$13,Transport!$K$16,Transport!$M$16,Transport!$AC$16,Transport!$K$19,Transport!$M$19,Transport!$AC$19,Transport!$K$22,Transport!$M$22,Transport!$AC$22,Transport!$K$25,Transport!$M$25,Transport!$AC$25,Transport!$K$28,Transport!$M$28,Transport!$AC$28,Transport!$K$31,Transport!$M$31,Transport!$AC$31,Transport!$K$34,Transport!$M$34,Transport!$AC$34</definedName>
    <definedName name="MontantsConjoint" localSheetId="4">'Ass&amp;épargne'!$S$7,'Ass&amp;épargne'!$U$7,'Ass&amp;épargne'!$AE$7,'Ass&amp;épargne'!$AE$10,'Ass&amp;épargne'!$U$10,'Ass&amp;épargne'!$S$10,'Ass&amp;épargne'!$S$13,'Ass&amp;épargne'!$U$13,'Ass&amp;épargne'!$AE$13,'Ass&amp;épargne'!$AE$16,'Ass&amp;épargne'!$U$16,'Ass&amp;épargne'!$S$16,'Ass&amp;épargne'!$S$19,'Ass&amp;épargne'!$U$19,'Ass&amp;épargne'!$AE$19,'Ass&amp;épargne'!$AE$22,'Ass&amp;épargne'!$U$22,'Ass&amp;épargne'!$S$22,'Ass&amp;épargne'!$S$25,'Ass&amp;épargne'!$U$25,'Ass&amp;épargne'!$AE$25,'Ass&amp;épargne'!$AE$28,'Ass&amp;épargne'!$U$28,'Ass&amp;épargne'!$S$28,'Ass&amp;épargne'!$S$31,'Ass&amp;épargne'!$U$31,'Ass&amp;épargne'!$AE$31,'Ass&amp;épargne'!$S$34,'Ass&amp;épargne'!$U$34,'Ass&amp;épargne'!$AE$34,'Ass&amp;épargne'!$S$37,'Ass&amp;épargne'!$U$37,'Ass&amp;épargne'!$AE$37</definedName>
    <definedName name="MontantsConjoint" localSheetId="5">Dettes!$S$7,Dettes!$U$7,Dettes!$AE$7,Dettes!$AE$10,Dettes!$U$10,Dettes!$S$10,Dettes!$S$13,Dettes!$U$13,Dettes!$AE$13,Dettes!$AE$16,Dettes!$U$16,Dettes!$S$16,Dettes!$S$19,Dettes!$U$19,Dettes!$AE$19,Dettes!$AE$22,Dettes!$U$22,Dettes!$S$22,Dettes!$S$25,Dettes!$U$25,Dettes!$AE$25,Dettes!$S$28,Dettes!$U$28,Dettes!$AE$28,Dettes!$S$31,Dettes!$U$31,Dettes!$AE$31</definedName>
    <definedName name="MontantsConjoint" localSheetId="7">Diverses!$S$7,Diverses!$U$7,Diverses!$AE$7,Diverses!$AE$10,Diverses!$U$10,Diverses!$S$10,Diverses!$S$13,Diverses!$U$13,Diverses!$AE$13,Diverses!$AE$16,Diverses!$U$16,Diverses!$S$16,Diverses!$S$19,Diverses!$U$19,Diverses!$AE$19,Diverses!$AE$22,Diverses!$U$22,Diverses!$S$22,Diverses!$S$25,Diverses!$U$25,Diverses!$AE$25,Diverses!$S$28,Diverses!$U$28,Diverses!$AE$28,Diverses!$S$31,Diverses!$U$31,Diverses!$AE$31</definedName>
    <definedName name="MontantsConjoint" localSheetId="6">Loisirs!$AE$28,Loisirs!$AE$25,Loisirs!$AE$22,Loisirs!$AE$19,Loisirs!$AE$16,Loisirs!$AE$13,Loisirs!$AE$10,Loisirs!$AE$7,Loisirs!$U$7,Loisirs!$S$7,Loisirs!$S$10,Loisirs!$U$10,Loisirs!$U$13,Loisirs!$S$13,Loisirs!$S$16,Loisirs!$U$16,Loisirs!$U$19,Loisirs!$S$19,Loisirs!$S$22,Loisirs!$U$22,Loisirs!$U$25,Loisirs!$S$25,Loisirs!$S$28,Loisirs!$U$28,Loisirs!$S$31,Loisirs!$U$31,Loisirs!$AE$31,Loisirs!$S$34,Loisirs!$U$34,Loisirs!$AE$34</definedName>
    <definedName name="MontantsConjoint" localSheetId="2">Perso.!$S$7,Perso.!$U$7,Perso.!$AE$7,Perso.!$S$10,Perso.!$U$10,Perso.!$AE$10,Perso.!$S$13,Perso.!$U$13,Perso.!$AE$13,Perso.!$S$16,Perso.!$U$16,Perso.!$AE$16,Perso.!$S$19,Perso.!$U$19,Perso.!$AE$19,Perso.!$S$22,Perso.!$U$22,Perso.!$AE$22,Perso.!$S$25,Perso.!$U$25,Perso.!$AE$25,Perso.!$S$28,Perso.!$U$28,Perso.!$AE$28,Perso.!$S$31,Perso.!$U$31,Perso.!$AE$31,Perso.!$S$34,Perso.!$U$34,Perso.!$AE$34,Perso.!$S$37,Perso.!$U$37,Perso.!$AE$37</definedName>
    <definedName name="MontantsConjoint" localSheetId="1">Résidence!$S$7,Résidence!$U$7,Résidence!$AE$7,Résidence!$S$10,Résidence!$U$10,Résidence!$AE$10,Résidence!$S$13,Résidence!$U$13,Résidence!$AE$13,Résidence!$S$16,Résidence!$U$16,Résidence!$AE$16,Résidence!$S$19,Résidence!$U$19,Résidence!$AE$19,Résidence!$S$22,Résidence!$U$22,Résidence!$AE$22,Résidence!$S$25,Résidence!$U$25,Résidence!$AE$25,Résidence!$S$28,Résidence!$U$28,Résidence!$AE$28,Résidence!$AE$31,Résidence!$U$31,Résidence!$S$31,Résidence!$S$34,Résidence!$U$34,Résidence!$AE$34,Résidence!$S$37,Résidence!$U$37,Résidence!$AE$37</definedName>
    <definedName name="MontantsConjoint" localSheetId="8">Revenus!$S$7,Revenus!$U$7,Revenus!$AE$7,Revenus!$AE$10,Revenus!$U$10,Revenus!$S$10,Revenus!$S$13,Revenus!$U$13,Revenus!$AE$13,Revenus!$AE$16,Revenus!$U$16,Revenus!$S$16,Revenus!$S$19,Revenus!$U$19,Revenus!$AE$19,Revenus!$AE$22,Revenus!$U$22,Revenus!$S$22,Revenus!$S$25,Revenus!$U$25,Revenus!$AE$25,Revenus!$S$28,Revenus!$U$28,Revenus!$AE$28,Revenus!$S$31,Revenus!$U$31,Revenus!$AE$31</definedName>
    <definedName name="MontantsConjoint" localSheetId="3">Transport!$S$7,Transport!$U$7,Transport!$AE$7,Transport!$S$10,Transport!$U$10,Transport!$AE$10,Transport!$S$13,Transport!$U$13,Transport!$AE$13,Transport!$S$16,Transport!$U$16,Transport!$AE$16,Transport!$S$19,Transport!$U$19,Transport!$AE$19,Transport!$S$22,Transport!$U$22,Transport!$AE$22,Transport!$S$25,Transport!$U$25,Transport!$AE$25,Transport!$S$28,Transport!$U$28,Transport!$AE$28,Transport!$S$31,Transport!$U$31,Transport!$AE$31,Transport!$S$34,Transport!$U$34,Transport!$AE$34</definedName>
    <definedName name="NomClient">Accueil!$C$10:$D$10</definedName>
    <definedName name="NomConjoint">Accueil!$C$12:$D$12</definedName>
    <definedName name="ref_cellule">Textes!#REF!</definedName>
    <definedName name="TypesBudget">Textes!$B$36:$C$39</definedName>
    <definedName name="Z_D035F1C1_A7E7_4DF4_B93B_2D20F320CD9C_.wvu.PrintArea" localSheetId="0" hidden="1">Accueil!$A$1:$K$15</definedName>
    <definedName name="Z_D035F1C1_A7E7_4DF4_B93B_2D20F320CD9C_.wvu.PrintArea" localSheetId="4" hidden="1">'Ass&amp;épargne'!$A$1:$AI$42</definedName>
    <definedName name="Z_D035F1C1_A7E7_4DF4_B93B_2D20F320CD9C_.wvu.PrintArea" localSheetId="5" hidden="1">Dettes!$A$1:$AI$43</definedName>
    <definedName name="Z_D035F1C1_A7E7_4DF4_B93B_2D20F320CD9C_.wvu.PrintArea" localSheetId="7" hidden="1">Diverses!$A$1:$AI$43</definedName>
    <definedName name="Z_D035F1C1_A7E7_4DF4_B93B_2D20F320CD9C_.wvu.PrintArea" localSheetId="11" hidden="1">Graphique!$A$1:$DF$28</definedName>
    <definedName name="Z_D035F1C1_A7E7_4DF4_B93B_2D20F320CD9C_.wvu.PrintArea" localSheetId="6" hidden="1">Loisirs!$A$1:$AI$42</definedName>
    <definedName name="Z_D035F1C1_A7E7_4DF4_B93B_2D20F320CD9C_.wvu.PrintArea" localSheetId="13" hidden="1">'Menu (hidden)'!$A$1:$B$31</definedName>
    <definedName name="Z_D035F1C1_A7E7_4DF4_B93B_2D20F320CD9C_.wvu.PrintArea" localSheetId="2" hidden="1">Perso.!$A$1:$AI$42</definedName>
    <definedName name="Z_D035F1C1_A7E7_4DF4_B93B_2D20F320CD9C_.wvu.PrintArea" localSheetId="10" hidden="1">Rapport!$A$1:$CR$37</definedName>
    <definedName name="Z_D035F1C1_A7E7_4DF4_B93B_2D20F320CD9C_.wvu.PrintArea" localSheetId="1" hidden="1">Résidence!$A$1:$AG$42</definedName>
    <definedName name="Z_D035F1C1_A7E7_4DF4_B93B_2D20F320CD9C_.wvu.PrintArea" localSheetId="8" hidden="1">Revenus!$A$1:$AI$43</definedName>
    <definedName name="Z_D035F1C1_A7E7_4DF4_B93B_2D20F320CD9C_.wvu.PrintArea" localSheetId="9" hidden="1">Sommaire!$A$1:$AF$31</definedName>
    <definedName name="Z_D035F1C1_A7E7_4DF4_B93B_2D20F320CD9C_.wvu.PrintArea" localSheetId="3" hidden="1">Transport!$A$1:$AI$42</definedName>
    <definedName name="_xlnm.Print_Area" localSheetId="0">Accueil!$A$1:$F$15</definedName>
    <definedName name="_xlnm.Print_Area" localSheetId="4">'Ass&amp;épargne'!$A$1:$AG$42</definedName>
    <definedName name="_xlnm.Print_Area" localSheetId="5">Dettes!$A$1:$AG$42</definedName>
    <definedName name="_xlnm.Print_Area" localSheetId="7">Diverses!$A$1:$AG$42</definedName>
    <definedName name="_xlnm.Print_Area" localSheetId="11">Graphique!$A$1:$DF$28</definedName>
    <definedName name="_xlnm.Print_Area" localSheetId="6">Loisirs!$A$1:$AG$42</definedName>
    <definedName name="_xlnm.Print_Area" localSheetId="13">'Menu (hidden)'!$A$1:$B$31</definedName>
    <definedName name="_xlnm.Print_Area" localSheetId="2">Perso.!$A$1:$AG$42</definedName>
    <definedName name="_xlnm.Print_Area" localSheetId="10">Rapport!$A$1:$CR$37</definedName>
    <definedName name="_xlnm.Print_Area" localSheetId="1">Résidence!$A$1:$AG$42</definedName>
    <definedName name="_xlnm.Print_Area" localSheetId="8">Revenus!$A$1:$AG$42</definedName>
    <definedName name="_xlnm.Print_Area" localSheetId="9">Sommaire!$A$1:$AE$30</definedName>
    <definedName name="_xlnm.Print_Area" localSheetId="12">Textes!$A$1</definedName>
    <definedName name="_xlnm.Print_Area" localSheetId="3">Transport!$A$1:$AG$42</definedName>
  </definedNames>
  <calcPr calcId="191028"/>
  <customWorkbookViews>
    <customWorkbookView name="Test" guid="{D035F1C1-A7E7-4DF4-B93B-2D20F320CD9C}" windowWidth="1920" windowHeight="2084" activeSheetId="3"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60" i="6" l="1"/>
  <c r="V23" i="34" s="1"/>
  <c r="A159" i="6"/>
  <c r="V24" i="34" s="1"/>
  <c r="A138" i="6" l="1"/>
  <c r="B19" i="2" s="1"/>
  <c r="A158" i="6" l="1"/>
  <c r="B17" i="34" s="1"/>
  <c r="A157" i="6"/>
  <c r="B16" i="34" s="1"/>
  <c r="W4" i="34"/>
  <c r="A121" i="6" l="1"/>
  <c r="A153" i="6" l="1"/>
  <c r="Z4" i="34" l="1"/>
  <c r="M4" i="34"/>
  <c r="A156" i="6"/>
  <c r="B25" i="22" s="1"/>
  <c r="A67" i="6"/>
  <c r="B19" i="22" s="1"/>
  <c r="B6" i="30" l="1"/>
  <c r="V3" i="34" l="1"/>
  <c r="H3" i="32"/>
  <c r="A155" i="6"/>
  <c r="B30" i="34" s="1"/>
  <c r="A151" i="6" l="1"/>
  <c r="A154" i="6"/>
  <c r="A152" i="6"/>
  <c r="B24" i="34" s="1"/>
  <c r="A150" i="6"/>
  <c r="A149" i="6"/>
  <c r="A99" i="6"/>
  <c r="B23" i="34" l="1"/>
  <c r="A148" i="6"/>
  <c r="A147" i="6"/>
  <c r="A146" i="6"/>
  <c r="A145" i="6"/>
  <c r="A144" i="6"/>
  <c r="A143" i="6"/>
  <c r="A142" i="6"/>
  <c r="A141" i="6"/>
  <c r="A140" i="6"/>
  <c r="C28" i="34" l="1"/>
  <c r="P20" i="34"/>
  <c r="J20" i="34"/>
  <c r="A43" i="6"/>
  <c r="A40" i="6" l="1"/>
  <c r="A37" i="6"/>
  <c r="A139" i="6" l="1"/>
  <c r="H3" i="20"/>
  <c r="B136" i="6"/>
  <c r="C137" i="6"/>
  <c r="B137" i="6"/>
  <c r="A137" i="6" s="1"/>
  <c r="C136" i="6"/>
  <c r="C134" i="6"/>
  <c r="B135" i="6"/>
  <c r="C135" i="6"/>
  <c r="B134" i="6"/>
  <c r="B125" i="6"/>
  <c r="A133" i="6"/>
  <c r="K10" i="6" s="1"/>
  <c r="K23" i="6"/>
  <c r="A132" i="6"/>
  <c r="J3" i="27" s="1"/>
  <c r="K22" i="6"/>
  <c r="P3" i="21"/>
  <c r="X3" i="25" l="1"/>
  <c r="X3" i="21"/>
  <c r="X3" i="24"/>
  <c r="X3" i="20"/>
  <c r="X3" i="23"/>
  <c r="X3" i="22"/>
  <c r="X3" i="2"/>
  <c r="A135" i="6"/>
  <c r="A134" i="6"/>
  <c r="L24" i="6" s="1"/>
  <c r="A136" i="6"/>
  <c r="A131" i="6"/>
  <c r="B10" i="34" s="1"/>
  <c r="Z5" i="32"/>
  <c r="Z5" i="25"/>
  <c r="Z5" i="24"/>
  <c r="Z5" i="23"/>
  <c r="Z5" i="22"/>
  <c r="Z5" i="21"/>
  <c r="Z5" i="20" l="1"/>
  <c r="Z5" i="2"/>
  <c r="Z34" i="24" l="1"/>
  <c r="Z37" i="22"/>
  <c r="Z34" i="22"/>
  <c r="Z31" i="22"/>
  <c r="Z31" i="21"/>
  <c r="Z34" i="21"/>
  <c r="V34" i="21"/>
  <c r="V31" i="21"/>
  <c r="V34" i="24"/>
  <c r="V37" i="22"/>
  <c r="V34" i="22"/>
  <c r="V37" i="20"/>
  <c r="V37" i="2"/>
  <c r="V34" i="2"/>
  <c r="V31" i="2"/>
  <c r="N37" i="2"/>
  <c r="N34" i="2"/>
  <c r="N31" i="2"/>
  <c r="J36" i="30" l="1"/>
  <c r="A42" i="6" l="1"/>
  <c r="A41" i="6"/>
  <c r="C125" i="6" l="1"/>
  <c r="C124" i="6"/>
  <c r="B124" i="6"/>
  <c r="A130" i="6"/>
  <c r="A129" i="6"/>
  <c r="A128" i="6"/>
  <c r="B13" i="32" l="1"/>
  <c r="B10" i="32"/>
  <c r="B16" i="32"/>
  <c r="A125" i="6"/>
  <c r="A127" i="6"/>
  <c r="Z25" i="32"/>
  <c r="V25" i="32"/>
  <c r="N25" i="32"/>
  <c r="Z22" i="32"/>
  <c r="V22" i="32"/>
  <c r="N22" i="32"/>
  <c r="Z19" i="32"/>
  <c r="V19" i="32"/>
  <c r="N19" i="32"/>
  <c r="Z16" i="32"/>
  <c r="V16" i="32"/>
  <c r="N16" i="32"/>
  <c r="Z13" i="32"/>
  <c r="V13" i="32"/>
  <c r="N13" i="32"/>
  <c r="Z10" i="32"/>
  <c r="V10" i="32"/>
  <c r="N10" i="32"/>
  <c r="Z7" i="32"/>
  <c r="V7" i="32"/>
  <c r="N7" i="32"/>
  <c r="P3" i="32"/>
  <c r="AB44" i="32" s="1"/>
  <c r="AB43" i="32"/>
  <c r="B3" i="32" l="1"/>
  <c r="A126" i="6"/>
  <c r="B14" i="5" s="1"/>
  <c r="H3" i="21"/>
  <c r="P3" i="22"/>
  <c r="H3" i="22"/>
  <c r="P3" i="23"/>
  <c r="H3" i="23"/>
  <c r="P3" i="24"/>
  <c r="H3" i="24"/>
  <c r="P3" i="25"/>
  <c r="H3" i="25"/>
  <c r="Z31" i="25"/>
  <c r="Z28" i="25"/>
  <c r="Z25" i="25"/>
  <c r="Z22" i="25"/>
  <c r="Z19" i="25"/>
  <c r="Z16" i="25"/>
  <c r="Z13" i="25"/>
  <c r="Z10" i="25"/>
  <c r="Z7" i="25"/>
  <c r="Z31" i="24"/>
  <c r="Z28" i="24"/>
  <c r="Z25" i="24"/>
  <c r="Z22" i="24"/>
  <c r="Z19" i="24"/>
  <c r="Z16" i="24"/>
  <c r="Z13" i="24"/>
  <c r="Z10" i="24"/>
  <c r="Z7" i="24"/>
  <c r="Z31" i="23"/>
  <c r="Z28" i="23"/>
  <c r="Z25" i="23"/>
  <c r="Z22" i="23"/>
  <c r="Z19" i="23"/>
  <c r="Z16" i="23"/>
  <c r="Z13" i="23"/>
  <c r="Z10" i="23"/>
  <c r="Z7" i="23"/>
  <c r="Z28" i="22"/>
  <c r="Z25" i="22"/>
  <c r="Z22" i="22"/>
  <c r="Z19" i="22"/>
  <c r="Z16" i="22"/>
  <c r="Z13" i="22"/>
  <c r="Z10" i="22"/>
  <c r="Z7" i="22"/>
  <c r="Z28" i="21"/>
  <c r="Z25" i="21"/>
  <c r="Z22" i="21"/>
  <c r="Z19" i="21"/>
  <c r="Z16" i="21"/>
  <c r="Z13" i="21"/>
  <c r="Z10" i="21"/>
  <c r="Z7" i="21"/>
  <c r="A97" i="6" l="1"/>
  <c r="B9" i="34" s="1"/>
  <c r="A124" i="6" l="1"/>
  <c r="N34" i="21" l="1"/>
  <c r="N37" i="22"/>
  <c r="N31" i="23"/>
  <c r="N34" i="24"/>
  <c r="N31" i="25"/>
  <c r="N28" i="25"/>
  <c r="N31" i="24"/>
  <c r="N28" i="23"/>
  <c r="N34" i="22"/>
  <c r="N31" i="22"/>
  <c r="N31" i="21"/>
  <c r="N37" i="20"/>
  <c r="A123" i="6" l="1"/>
  <c r="E32" i="6" l="1"/>
  <c r="A122" i="6" l="1"/>
  <c r="A120" i="6"/>
  <c r="A119" i="6" l="1"/>
  <c r="A118" i="6"/>
  <c r="J6" i="30" l="1"/>
  <c r="F6" i="30"/>
  <c r="CU24" i="30" l="1"/>
  <c r="CU28" i="30"/>
  <c r="CU20" i="30"/>
  <c r="CU16" i="30"/>
  <c r="CU12" i="30"/>
  <c r="CV34" i="30"/>
  <c r="CV30" i="30"/>
  <c r="CV26" i="30"/>
  <c r="CV22" i="30"/>
  <c r="CV18" i="30"/>
  <c r="CV14" i="30"/>
  <c r="CU32" i="30"/>
  <c r="CU8" i="30"/>
  <c r="CV10" i="30"/>
  <c r="A98" i="6" l="1"/>
  <c r="A25" i="6"/>
  <c r="C8" i="30" s="1"/>
  <c r="C13" i="34" l="1"/>
  <c r="B25" i="34"/>
  <c r="K3" i="6"/>
  <c r="K25" i="6"/>
  <c r="B3" i="2"/>
  <c r="AB43" i="25"/>
  <c r="AB44" i="25"/>
  <c r="AB43" i="24"/>
  <c r="AB43" i="23"/>
  <c r="AB43" i="21"/>
  <c r="AB43" i="22"/>
  <c r="H3" i="2"/>
  <c r="AB43" i="2" s="1"/>
  <c r="AB44" i="24"/>
  <c r="AB44" i="23"/>
  <c r="AB44" i="22"/>
  <c r="AB44" i="21"/>
  <c r="P3" i="20"/>
  <c r="AB44" i="20" s="1"/>
  <c r="AB43" i="20"/>
  <c r="P3" i="2"/>
  <c r="AB44" i="2" s="1"/>
  <c r="A117" i="6" l="1"/>
  <c r="A116" i="6" l="1"/>
  <c r="B7" i="32" l="1"/>
  <c r="A115" i="6"/>
  <c r="N7" i="25" l="1"/>
  <c r="V31" i="20" l="1"/>
  <c r="N31" i="20"/>
  <c r="N7" i="2" l="1"/>
  <c r="V7" i="25" l="1"/>
  <c r="V25" i="25"/>
  <c r="V22" i="25"/>
  <c r="V19" i="25"/>
  <c r="V16" i="25"/>
  <c r="V13" i="25"/>
  <c r="V10" i="25"/>
  <c r="V7" i="24"/>
  <c r="V10" i="24"/>
  <c r="V13" i="24"/>
  <c r="V16" i="24"/>
  <c r="V19" i="24"/>
  <c r="V22" i="24"/>
  <c r="V25" i="24"/>
  <c r="V28" i="24"/>
  <c r="N10" i="25"/>
  <c r="N13" i="25"/>
  <c r="N16" i="25"/>
  <c r="N19" i="25"/>
  <c r="N22" i="25"/>
  <c r="N25" i="25"/>
  <c r="V28" i="25"/>
  <c r="V31" i="25"/>
  <c r="A2" i="6" l="1"/>
  <c r="A28" i="6" l="1"/>
  <c r="B13" i="2" s="1"/>
  <c r="E3" i="6" l="1"/>
  <c r="A107" i="6"/>
  <c r="B3" i="27" s="1"/>
  <c r="A114" i="6"/>
  <c r="A113" i="6"/>
  <c r="A112" i="6"/>
  <c r="A111" i="6"/>
  <c r="A110" i="6"/>
  <c r="A109" i="6"/>
  <c r="A108" i="6"/>
  <c r="A106" i="6"/>
  <c r="Q6" i="30" s="1"/>
  <c r="A105" i="6"/>
  <c r="CT6" i="30" s="1"/>
  <c r="A103" i="6"/>
  <c r="A102" i="6"/>
  <c r="B3" i="30" s="1"/>
  <c r="A104" i="6"/>
  <c r="A101" i="6"/>
  <c r="A100" i="6"/>
  <c r="A96" i="6"/>
  <c r="B8" i="34" s="1"/>
  <c r="A95" i="6"/>
  <c r="B7" i="34" s="1"/>
  <c r="A94" i="6"/>
  <c r="B3" i="34" s="1"/>
  <c r="A93" i="6"/>
  <c r="A92" i="6"/>
  <c r="A91" i="6"/>
  <c r="A90" i="6"/>
  <c r="A89" i="6"/>
  <c r="A88" i="6"/>
  <c r="A87" i="6"/>
  <c r="A86" i="6"/>
  <c r="B25" i="24" s="1"/>
  <c r="A85" i="6"/>
  <c r="B22" i="24" s="1"/>
  <c r="A84" i="6"/>
  <c r="B19" i="24" s="1"/>
  <c r="A83" i="6"/>
  <c r="B16" i="24" s="1"/>
  <c r="A82" i="6"/>
  <c r="B13" i="24" s="1"/>
  <c r="A81" i="6"/>
  <c r="B10" i="24" s="1"/>
  <c r="A80" i="6"/>
  <c r="B7" i="24" s="1"/>
  <c r="A79" i="6"/>
  <c r="C28" i="30" s="1"/>
  <c r="A78" i="6"/>
  <c r="B22" i="23" s="1"/>
  <c r="A77" i="6"/>
  <c r="B19" i="23" s="1"/>
  <c r="A76" i="6"/>
  <c r="B16" i="23" s="1"/>
  <c r="A75" i="6"/>
  <c r="B13" i="23" s="1"/>
  <c r="A74" i="6"/>
  <c r="B10" i="23" s="1"/>
  <c r="A73" i="6"/>
  <c r="B7" i="23" s="1"/>
  <c r="A72" i="6"/>
  <c r="A71" i="6"/>
  <c r="A70" i="6"/>
  <c r="A69" i="6"/>
  <c r="B28" i="22" s="1"/>
  <c r="A68" i="6"/>
  <c r="B16" i="22" s="1"/>
  <c r="A66" i="6"/>
  <c r="B13" i="22" s="1"/>
  <c r="A65" i="6"/>
  <c r="A64" i="6"/>
  <c r="B7" i="22" s="1"/>
  <c r="A63" i="6"/>
  <c r="A39" i="6"/>
  <c r="A38" i="6"/>
  <c r="A36" i="6"/>
  <c r="J4" i="34" s="1"/>
  <c r="A8" i="6"/>
  <c r="A35" i="6"/>
  <c r="A34" i="6"/>
  <c r="A62" i="6"/>
  <c r="B25" i="21" s="1"/>
  <c r="A61" i="6"/>
  <c r="B22" i="21" s="1"/>
  <c r="A60" i="6"/>
  <c r="B19" i="21" s="1"/>
  <c r="A59" i="6"/>
  <c r="B16" i="21" s="1"/>
  <c r="A58" i="6"/>
  <c r="B13" i="21" s="1"/>
  <c r="A57" i="6"/>
  <c r="B10" i="21" s="1"/>
  <c r="A56" i="6"/>
  <c r="B7" i="21" s="1"/>
  <c r="A55" i="6"/>
  <c r="A44" i="6"/>
  <c r="A54" i="6"/>
  <c r="B31" i="20" s="1"/>
  <c r="A53" i="6"/>
  <c r="B28" i="20" s="1"/>
  <c r="A52" i="6"/>
  <c r="B25" i="20" s="1"/>
  <c r="A51" i="6"/>
  <c r="B22" i="20" s="1"/>
  <c r="A50" i="6"/>
  <c r="B19" i="20" s="1"/>
  <c r="A49" i="6"/>
  <c r="B16" i="20" s="1"/>
  <c r="A48" i="6"/>
  <c r="B13" i="20" s="1"/>
  <c r="A47" i="6"/>
  <c r="B10" i="20" s="1"/>
  <c r="A46" i="6"/>
  <c r="B7" i="20" s="1"/>
  <c r="A45" i="6"/>
  <c r="A33" i="6"/>
  <c r="B31" i="2" s="1"/>
  <c r="A32" i="6"/>
  <c r="B28" i="2" s="1"/>
  <c r="A31" i="6"/>
  <c r="B25" i="2" s="1"/>
  <c r="A30" i="6"/>
  <c r="B22" i="2" s="1"/>
  <c r="A29" i="6"/>
  <c r="B16" i="2" s="1"/>
  <c r="A27" i="6"/>
  <c r="B10" i="2" s="1"/>
  <c r="A26" i="6"/>
  <c r="B7" i="2" s="1"/>
  <c r="A23" i="6"/>
  <c r="A22" i="6"/>
  <c r="A21" i="6"/>
  <c r="A20" i="6"/>
  <c r="B12" i="5" s="1"/>
  <c r="A19" i="6"/>
  <c r="B10" i="5" s="1"/>
  <c r="A18" i="6"/>
  <c r="A17" i="6"/>
  <c r="A16" i="6"/>
  <c r="D7" i="5" s="1"/>
  <c r="A15" i="6"/>
  <c r="B8" i="5" s="1"/>
  <c r="A5" i="6"/>
  <c r="B6" i="5" s="1"/>
  <c r="A7" i="6"/>
  <c r="B2" i="5" s="1"/>
  <c r="A3" i="6"/>
  <c r="A4" i="6"/>
  <c r="A6" i="6"/>
  <c r="B4" i="5" s="1"/>
  <c r="A9" i="6"/>
  <c r="A10" i="6"/>
  <c r="C32" i="34" s="1"/>
  <c r="A11" i="6"/>
  <c r="A12" i="6"/>
  <c r="A13" i="6"/>
  <c r="A14" i="6"/>
  <c r="A24" i="6"/>
  <c r="K9" i="6" l="1"/>
  <c r="C32" i="30"/>
  <c r="K8" i="6"/>
  <c r="C24" i="30"/>
  <c r="K6" i="6"/>
  <c r="C12" i="30"/>
  <c r="K7" i="6"/>
  <c r="C16" i="30"/>
  <c r="B10" i="22"/>
  <c r="C20" i="30"/>
  <c r="AE5" i="2"/>
  <c r="M5" i="21"/>
  <c r="U5" i="24"/>
  <c r="U5" i="2"/>
  <c r="AE5" i="22"/>
  <c r="M5" i="24"/>
  <c r="M5" i="22"/>
  <c r="M5" i="2"/>
  <c r="U5" i="22"/>
  <c r="AE5" i="25"/>
  <c r="AE5" i="24"/>
  <c r="AE5" i="20"/>
  <c r="U5" i="25"/>
  <c r="U5" i="20"/>
  <c r="AE5" i="23"/>
  <c r="M5" i="25"/>
  <c r="M5" i="20"/>
  <c r="U5" i="23"/>
  <c r="M5" i="32"/>
  <c r="M5" i="23"/>
  <c r="B42" i="32"/>
  <c r="AE5" i="21"/>
  <c r="U5" i="21"/>
  <c r="U5" i="32"/>
  <c r="AE5" i="32"/>
  <c r="B42" i="25"/>
  <c r="B42" i="22"/>
  <c r="B42" i="23"/>
  <c r="B42" i="20"/>
  <c r="B42" i="2"/>
  <c r="B42" i="24"/>
  <c r="B42" i="21"/>
  <c r="I5" i="22"/>
  <c r="Y5" i="20"/>
  <c r="Q5" i="20"/>
  <c r="Q5" i="25"/>
  <c r="Y5" i="2"/>
  <c r="Q5" i="24"/>
  <c r="Y5" i="23"/>
  <c r="Q5" i="22"/>
  <c r="Y5" i="21"/>
  <c r="Y5" i="24"/>
  <c r="Y5" i="32"/>
  <c r="Q5" i="21"/>
  <c r="I5" i="25"/>
  <c r="I5" i="2"/>
  <c r="Q5" i="32"/>
  <c r="I5" i="21"/>
  <c r="I5" i="20"/>
  <c r="Q5" i="2"/>
  <c r="Q5" i="23"/>
  <c r="I5" i="32"/>
  <c r="Y5" i="25"/>
  <c r="I5" i="24"/>
  <c r="Y5" i="22"/>
  <c r="I5" i="23"/>
  <c r="B22" i="22"/>
  <c r="I3" i="34"/>
  <c r="K5" i="23"/>
  <c r="S5" i="21"/>
  <c r="AC5" i="25"/>
  <c r="K5" i="25"/>
  <c r="K5" i="2"/>
  <c r="AC5" i="23"/>
  <c r="AC5" i="21"/>
  <c r="AC5" i="20"/>
  <c r="S5" i="2"/>
  <c r="AC5" i="22"/>
  <c r="K5" i="21"/>
  <c r="S5" i="20"/>
  <c r="K5" i="20"/>
  <c r="AC5" i="2"/>
  <c r="S5" i="23"/>
  <c r="S5" i="22"/>
  <c r="AC5" i="32"/>
  <c r="K5" i="32"/>
  <c r="K5" i="22"/>
  <c r="K5" i="24"/>
  <c r="S5" i="32"/>
  <c r="S5" i="24"/>
  <c r="S5" i="25"/>
  <c r="AC5" i="24"/>
  <c r="C40" i="32"/>
  <c r="K5" i="6"/>
  <c r="K27" i="6"/>
  <c r="K4" i="6"/>
  <c r="K26" i="6"/>
  <c r="B25" i="32"/>
  <c r="B22" i="32"/>
  <c r="B19" i="32"/>
  <c r="X3" i="32"/>
  <c r="B16" i="25"/>
  <c r="B22" i="25"/>
  <c r="B7" i="25"/>
  <c r="B10" i="25"/>
  <c r="B19" i="25"/>
  <c r="B13" i="25"/>
  <c r="B34" i="21"/>
  <c r="B28" i="25"/>
  <c r="B37" i="20"/>
  <c r="B37" i="2"/>
  <c r="B34" i="2"/>
  <c r="B31" i="24"/>
  <c r="B37" i="22"/>
  <c r="B28" i="23"/>
  <c r="B31" i="21"/>
  <c r="B34" i="22"/>
  <c r="B31" i="25"/>
  <c r="B31" i="23"/>
  <c r="B34" i="24"/>
  <c r="B31" i="22"/>
  <c r="B3" i="25"/>
  <c r="B3" i="20"/>
  <c r="C40" i="21"/>
  <c r="C40" i="2"/>
  <c r="C40" i="22"/>
  <c r="C40" i="25"/>
  <c r="C40" i="24"/>
  <c r="C40" i="23"/>
  <c r="C40" i="20"/>
  <c r="B28" i="24"/>
  <c r="B34" i="20"/>
  <c r="B25" i="25"/>
  <c r="B25" i="23"/>
  <c r="B28" i="21"/>
  <c r="B3" i="23"/>
  <c r="B3" i="24"/>
  <c r="B3" i="22"/>
  <c r="B3" i="21"/>
  <c r="V7" i="2"/>
  <c r="V28" i="2"/>
  <c r="V25" i="2"/>
  <c r="V22" i="2"/>
  <c r="V19" i="2"/>
  <c r="V16" i="2"/>
  <c r="V13" i="2"/>
  <c r="V10" i="2"/>
  <c r="H15" i="6" l="1"/>
  <c r="H22" i="6" s="1"/>
  <c r="H11" i="6"/>
  <c r="H18" i="6" s="1"/>
  <c r="H12" i="6"/>
  <c r="H19" i="6" s="1"/>
  <c r="H13" i="6"/>
  <c r="H20" i="6" s="1"/>
  <c r="H14" i="6"/>
  <c r="H21" i="6" s="1"/>
  <c r="H10" i="6"/>
  <c r="H17" i="6" s="1"/>
  <c r="V31" i="24" l="1"/>
  <c r="N28" i="24"/>
  <c r="N25" i="24"/>
  <c r="N22" i="24"/>
  <c r="N19" i="24"/>
  <c r="N16" i="24"/>
  <c r="N13" i="24"/>
  <c r="N10" i="24"/>
  <c r="N7" i="24"/>
  <c r="V31" i="23"/>
  <c r="V28" i="23"/>
  <c r="V25" i="23"/>
  <c r="N25" i="23"/>
  <c r="V22" i="23"/>
  <c r="N22" i="23"/>
  <c r="V19" i="23"/>
  <c r="N19" i="23"/>
  <c r="V16" i="23"/>
  <c r="N16" i="23"/>
  <c r="V13" i="23"/>
  <c r="N13" i="23"/>
  <c r="V10" i="23"/>
  <c r="N10" i="23"/>
  <c r="V7" i="23"/>
  <c r="N7" i="23"/>
  <c r="V31" i="22"/>
  <c r="V28" i="22"/>
  <c r="N28" i="22"/>
  <c r="V25" i="22"/>
  <c r="N25" i="22"/>
  <c r="V22" i="22"/>
  <c r="N22" i="22"/>
  <c r="V19" i="22"/>
  <c r="N19" i="22"/>
  <c r="V16" i="22"/>
  <c r="N16" i="22"/>
  <c r="V13" i="22"/>
  <c r="N13" i="22"/>
  <c r="V10" i="22"/>
  <c r="N10" i="22"/>
  <c r="V7" i="22"/>
  <c r="N7" i="22"/>
  <c r="V28" i="21"/>
  <c r="N28" i="21"/>
  <c r="V25" i="21"/>
  <c r="N25" i="21"/>
  <c r="V22" i="21"/>
  <c r="N22" i="21"/>
  <c r="V19" i="21"/>
  <c r="N19" i="21"/>
  <c r="V16" i="21"/>
  <c r="N16" i="21"/>
  <c r="V13" i="21"/>
  <c r="N13" i="21"/>
  <c r="V10" i="21"/>
  <c r="N10" i="21"/>
  <c r="V7" i="21"/>
  <c r="N7" i="21"/>
  <c r="V34" i="20"/>
  <c r="N34" i="20"/>
  <c r="V28" i="20"/>
  <c r="N28" i="20"/>
  <c r="V25" i="20"/>
  <c r="N25" i="20"/>
  <c r="V22" i="20"/>
  <c r="N22" i="20"/>
  <c r="V19" i="20"/>
  <c r="N19" i="20"/>
  <c r="V16" i="20"/>
  <c r="N16" i="20"/>
  <c r="V13" i="20"/>
  <c r="N13" i="20"/>
  <c r="V10" i="20"/>
  <c r="N10" i="20"/>
  <c r="V7" i="20"/>
  <c r="N7" i="20"/>
  <c r="E8" i="6" l="1"/>
  <c r="E7" i="6"/>
  <c r="E6" i="6"/>
  <c r="E5" i="6"/>
  <c r="E4" i="6"/>
  <c r="N19" i="2"/>
  <c r="N28" i="2"/>
  <c r="N25" i="2"/>
  <c r="N22" i="2"/>
  <c r="N16" i="2"/>
  <c r="N13" i="2"/>
  <c r="N10" i="2"/>
  <c r="R7" i="32" l="1"/>
  <c r="R13" i="32"/>
  <c r="AB22" i="32"/>
  <c r="J16" i="32"/>
  <c r="AB25" i="32"/>
  <c r="R16" i="32"/>
  <c r="R19" i="32"/>
  <c r="R22" i="32"/>
  <c r="J13" i="32"/>
  <c r="J10" i="32"/>
  <c r="AB19" i="32"/>
  <c r="J22" i="32"/>
  <c r="R25" i="32"/>
  <c r="J19" i="32"/>
  <c r="AB7" i="32"/>
  <c r="R10" i="32"/>
  <c r="AB10" i="32"/>
  <c r="AB16" i="32"/>
  <c r="J7" i="32"/>
  <c r="J25" i="32"/>
  <c r="AB13" i="32"/>
  <c r="AB19" i="25"/>
  <c r="AB16" i="24"/>
  <c r="AB31" i="20"/>
  <c r="AB13" i="21"/>
  <c r="AB16" i="23"/>
  <c r="AB28" i="25"/>
  <c r="AB13" i="20"/>
  <c r="AB16" i="20"/>
  <c r="AB10" i="2"/>
  <c r="AB37" i="2"/>
  <c r="AB13" i="24"/>
  <c r="AB25" i="24"/>
  <c r="AB28" i="22"/>
  <c r="AB7" i="20"/>
  <c r="AB28" i="20"/>
  <c r="AB25" i="22"/>
  <c r="AB34" i="24"/>
  <c r="AB25" i="20"/>
  <c r="AB22" i="25"/>
  <c r="AB31" i="2"/>
  <c r="AB16" i="2"/>
  <c r="AB7" i="22"/>
  <c r="AB28" i="23"/>
  <c r="AB16" i="25"/>
  <c r="AB34" i="21"/>
  <c r="AB10" i="25"/>
  <c r="AB31" i="21"/>
  <c r="AB10" i="24"/>
  <c r="AB25" i="25"/>
  <c r="AB31" i="23"/>
  <c r="AB7" i="2"/>
  <c r="AB10" i="20"/>
  <c r="AB19" i="2"/>
  <c r="AB37" i="22"/>
  <c r="AB22" i="24"/>
  <c r="AB13" i="25"/>
  <c r="AB19" i="23"/>
  <c r="AB7" i="21"/>
  <c r="AB13" i="23"/>
  <c r="AB31" i="24"/>
  <c r="AB22" i="21"/>
  <c r="AB28" i="2"/>
  <c r="AB25" i="2"/>
  <c r="AB34" i="2"/>
  <c r="AB13" i="22"/>
  <c r="AB25" i="23"/>
  <c r="AB19" i="24"/>
  <c r="AB10" i="21"/>
  <c r="AB22" i="20"/>
  <c r="AB22" i="22"/>
  <c r="AB7" i="24"/>
  <c r="AB16" i="21"/>
  <c r="AB37" i="20"/>
  <c r="AB19" i="21"/>
  <c r="AB34" i="22"/>
  <c r="AB22" i="23"/>
  <c r="AB31" i="25"/>
  <c r="AB28" i="24"/>
  <c r="AB28" i="21"/>
  <c r="AB10" i="23"/>
  <c r="AB13" i="2"/>
  <c r="AB25" i="21"/>
  <c r="AB34" i="20"/>
  <c r="AB10" i="22"/>
  <c r="AB31" i="22"/>
  <c r="AB7" i="25"/>
  <c r="AB16" i="22"/>
  <c r="AB19" i="20"/>
  <c r="AB19" i="22"/>
  <c r="AB22" i="2"/>
  <c r="AB7" i="23"/>
  <c r="R34" i="21"/>
  <c r="J31" i="23"/>
  <c r="R28" i="25"/>
  <c r="J34" i="21"/>
  <c r="J34" i="2"/>
  <c r="J31" i="21"/>
  <c r="R37" i="2"/>
  <c r="J31" i="24"/>
  <c r="J31" i="22"/>
  <c r="J37" i="2"/>
  <c r="J31" i="25"/>
  <c r="J37" i="20"/>
  <c r="R31" i="25"/>
  <c r="R37" i="22"/>
  <c r="R34" i="24"/>
  <c r="R34" i="22"/>
  <c r="J34" i="24"/>
  <c r="J34" i="22"/>
  <c r="J37" i="22"/>
  <c r="J28" i="23"/>
  <c r="J28" i="25"/>
  <c r="R37" i="20"/>
  <c r="R34" i="2"/>
  <c r="R31" i="22"/>
  <c r="R31" i="24"/>
  <c r="R31" i="23"/>
  <c r="R28" i="23"/>
  <c r="R31" i="21"/>
  <c r="J19" i="24"/>
  <c r="R28" i="22"/>
  <c r="R13" i="2"/>
  <c r="J22" i="20"/>
  <c r="R13" i="21"/>
  <c r="J25" i="22"/>
  <c r="J10" i="2"/>
  <c r="R19" i="2"/>
  <c r="J16" i="20"/>
  <c r="R25" i="20"/>
  <c r="J31" i="2"/>
  <c r="J28" i="2"/>
  <c r="R10" i="22"/>
  <c r="R16" i="22"/>
  <c r="J19" i="22"/>
  <c r="J10" i="20"/>
  <c r="R31" i="20"/>
  <c r="J13" i="22"/>
  <c r="R22" i="22"/>
  <c r="R7" i="2"/>
  <c r="R13" i="20"/>
  <c r="R19" i="20"/>
  <c r="R28" i="21"/>
  <c r="J7" i="2"/>
  <c r="R16" i="21"/>
  <c r="J28" i="22"/>
  <c r="J13" i="2"/>
  <c r="R7" i="20"/>
  <c r="J13" i="21"/>
  <c r="R22" i="21"/>
  <c r="J22" i="22"/>
  <c r="J13" i="20"/>
  <c r="R16" i="2"/>
  <c r="J7" i="22"/>
  <c r="J19" i="2"/>
  <c r="J10" i="21"/>
  <c r="J25" i="2"/>
  <c r="R34" i="20"/>
  <c r="J16" i="22"/>
  <c r="J19" i="21"/>
  <c r="R22" i="2"/>
  <c r="J31" i="20"/>
  <c r="R10" i="21"/>
  <c r="J10" i="22"/>
  <c r="R19" i="22"/>
  <c r="J16" i="21"/>
  <c r="J7" i="20"/>
  <c r="R19" i="21"/>
  <c r="J7" i="21"/>
  <c r="R22" i="20"/>
  <c r="J28" i="21"/>
  <c r="R25" i="22"/>
  <c r="R10" i="2"/>
  <c r="J19" i="20"/>
  <c r="R28" i="20"/>
  <c r="J22" i="21"/>
  <c r="R7" i="22"/>
  <c r="J16" i="2"/>
  <c r="R13" i="22"/>
  <c r="R16" i="20"/>
  <c r="R7" i="21"/>
  <c r="R28" i="2"/>
  <c r="R10" i="20"/>
  <c r="R25" i="2"/>
  <c r="J34" i="20"/>
  <c r="R25" i="21"/>
  <c r="J25" i="20"/>
  <c r="J22" i="2"/>
  <c r="R31" i="2"/>
  <c r="J28" i="20"/>
  <c r="J25" i="21"/>
  <c r="J10" i="24"/>
  <c r="J19" i="23"/>
  <c r="J16" i="23"/>
  <c r="J7" i="23"/>
  <c r="J25" i="23"/>
  <c r="J22" i="24"/>
  <c r="R19" i="23"/>
  <c r="J28" i="24"/>
  <c r="R22" i="23"/>
  <c r="J13" i="23"/>
  <c r="R7" i="23"/>
  <c r="R16" i="23"/>
  <c r="R7" i="24"/>
  <c r="R28" i="24"/>
  <c r="R25" i="25"/>
  <c r="R16" i="24"/>
  <c r="R22" i="24"/>
  <c r="J22" i="25"/>
  <c r="R10" i="25"/>
  <c r="R13" i="24"/>
  <c r="R22" i="25"/>
  <c r="R19" i="24"/>
  <c r="R19" i="25"/>
  <c r="J10" i="25"/>
  <c r="J7" i="25"/>
  <c r="R7" i="25"/>
  <c r="R16" i="25"/>
  <c r="J16" i="25"/>
  <c r="R13" i="25"/>
  <c r="J25" i="25"/>
  <c r="J19" i="25"/>
  <c r="J13" i="25"/>
  <c r="R10" i="24"/>
  <c r="R25" i="24"/>
  <c r="R25" i="23"/>
  <c r="R13" i="23"/>
  <c r="J10" i="23"/>
  <c r="J22" i="23"/>
  <c r="J13" i="24"/>
  <c r="J16" i="24"/>
  <c r="J7" i="24"/>
  <c r="J25" i="24"/>
  <c r="R10" i="23"/>
  <c r="S39" i="21" l="1"/>
  <c r="AE39" i="32"/>
  <c r="AC39" i="32"/>
  <c r="AE43" i="32"/>
  <c r="AC43" i="32"/>
  <c r="AC45" i="32"/>
  <c r="K39" i="32"/>
  <c r="M39" i="32"/>
  <c r="U39" i="32"/>
  <c r="S39" i="32"/>
  <c r="AE39" i="21"/>
  <c r="AE40" i="21" s="1"/>
  <c r="AC45" i="21"/>
  <c r="AC45" i="20"/>
  <c r="AE43" i="20"/>
  <c r="AC43" i="20"/>
  <c r="AE39" i="20"/>
  <c r="AE40" i="20" s="1"/>
  <c r="AC39" i="20"/>
  <c r="AC40" i="20" s="1"/>
  <c r="S39" i="22"/>
  <c r="U39" i="22"/>
  <c r="K39" i="2"/>
  <c r="M39" i="2"/>
  <c r="S39" i="2"/>
  <c r="AC39" i="21"/>
  <c r="AC40" i="21" s="1"/>
  <c r="K39" i="22"/>
  <c r="M39" i="21"/>
  <c r="K39" i="21"/>
  <c r="U39" i="25"/>
  <c r="S39" i="25"/>
  <c r="S39" i="23"/>
  <c r="S38" i="23" s="1"/>
  <c r="U39" i="23"/>
  <c r="U38" i="23" s="1"/>
  <c r="K39" i="20"/>
  <c r="K38" i="20" s="1"/>
  <c r="U39" i="21"/>
  <c r="U39" i="24"/>
  <c r="U40" i="24" s="1"/>
  <c r="S39" i="24"/>
  <c r="S40" i="24" s="1"/>
  <c r="N5" i="6" s="1"/>
  <c r="U39" i="20"/>
  <c r="U38" i="20" s="1"/>
  <c r="S39" i="20"/>
  <c r="S38" i="20" s="1"/>
  <c r="AC39" i="2"/>
  <c r="AC40" i="2" s="1"/>
  <c r="AC45" i="2"/>
  <c r="AE39" i="2"/>
  <c r="AE40" i="2" s="1"/>
  <c r="U39" i="2"/>
  <c r="AC45" i="24"/>
  <c r="AC45" i="22"/>
  <c r="AE43" i="23"/>
  <c r="AC39" i="23"/>
  <c r="AC40" i="23" s="1"/>
  <c r="AC43" i="23"/>
  <c r="AE39" i="23"/>
  <c r="AE40" i="23" s="1"/>
  <c r="AE43" i="2"/>
  <c r="AC43" i="2"/>
  <c r="AE43" i="21"/>
  <c r="AC43" i="21"/>
  <c r="AC39" i="22"/>
  <c r="AC40" i="22" s="1"/>
  <c r="AE39" i="22"/>
  <c r="AE40" i="22" s="1"/>
  <c r="AC43" i="22"/>
  <c r="AE43" i="22"/>
  <c r="AE39" i="24"/>
  <c r="AE40" i="24" s="1"/>
  <c r="AC39" i="24"/>
  <c r="AC40" i="24" s="1"/>
  <c r="AC43" i="24"/>
  <c r="AE43" i="24"/>
  <c r="AE43" i="25"/>
  <c r="AC39" i="25"/>
  <c r="AC40" i="25" s="1"/>
  <c r="AE39" i="25"/>
  <c r="AE40" i="25" s="1"/>
  <c r="AC43" i="25"/>
  <c r="M39" i="22"/>
  <c r="M39" i="20"/>
  <c r="M38" i="20" s="1"/>
  <c r="K39" i="24"/>
  <c r="M39" i="24"/>
  <c r="K39" i="25"/>
  <c r="K38" i="25" s="1"/>
  <c r="M39" i="25"/>
  <c r="M38" i="25" s="1"/>
  <c r="M39" i="23"/>
  <c r="K39" i="23"/>
  <c r="DI14" i="27" l="1"/>
  <c r="J9" i="34"/>
  <c r="F12" i="30"/>
  <c r="F32" i="30"/>
  <c r="W9" i="34"/>
  <c r="S40" i="2"/>
  <c r="N3" i="6" s="1"/>
  <c r="S40" i="32"/>
  <c r="S38" i="32"/>
  <c r="U40" i="32"/>
  <c r="U38" i="32"/>
  <c r="Z7" i="34" s="1"/>
  <c r="M40" i="32"/>
  <c r="M38" i="32"/>
  <c r="K38" i="32"/>
  <c r="K40" i="32"/>
  <c r="AC40" i="32"/>
  <c r="AC38" i="32"/>
  <c r="AC44" i="32" s="1"/>
  <c r="AE40" i="32"/>
  <c r="AE38" i="32"/>
  <c r="AE44" i="32" s="1"/>
  <c r="AC38" i="23"/>
  <c r="AC44" i="23" s="1"/>
  <c r="J24" i="30" s="1"/>
  <c r="M38" i="2"/>
  <c r="AE38" i="20"/>
  <c r="AE44" i="20" s="1"/>
  <c r="AC38" i="2"/>
  <c r="AC44" i="2" s="1"/>
  <c r="AC38" i="25"/>
  <c r="AC44" i="25" s="1"/>
  <c r="AE38" i="23"/>
  <c r="AE44" i="23" s="1"/>
  <c r="AC38" i="20"/>
  <c r="AE38" i="2"/>
  <c r="AE44" i="2" s="1"/>
  <c r="AE38" i="25"/>
  <c r="AE44" i="25" s="1"/>
  <c r="S38" i="25"/>
  <c r="S40" i="25"/>
  <c r="N9" i="6" s="1"/>
  <c r="U38" i="25"/>
  <c r="U40" i="25"/>
  <c r="U38" i="2"/>
  <c r="U40" i="2"/>
  <c r="S38" i="2"/>
  <c r="K40" i="20"/>
  <c r="L6" i="6" s="1"/>
  <c r="U40" i="20"/>
  <c r="AC38" i="21"/>
  <c r="AC44" i="21" s="1"/>
  <c r="M38" i="24"/>
  <c r="M40" i="24"/>
  <c r="S40" i="21"/>
  <c r="N7" i="6" s="1"/>
  <c r="S38" i="21"/>
  <c r="M38" i="21"/>
  <c r="M40" i="21"/>
  <c r="U38" i="24"/>
  <c r="AE38" i="24"/>
  <c r="AE44" i="24" s="1"/>
  <c r="K38" i="21"/>
  <c r="F16" i="30" s="1"/>
  <c r="K40" i="21"/>
  <c r="L7" i="6" s="1"/>
  <c r="AC38" i="24"/>
  <c r="AC44" i="24" s="1"/>
  <c r="U38" i="21"/>
  <c r="U40" i="21"/>
  <c r="M40" i="20"/>
  <c r="AE38" i="21"/>
  <c r="AE44" i="21" s="1"/>
  <c r="AC38" i="22"/>
  <c r="AC44" i="22" s="1"/>
  <c r="K38" i="24"/>
  <c r="F28" i="30" s="1"/>
  <c r="K40" i="24"/>
  <c r="L5" i="6" s="1"/>
  <c r="K40" i="2"/>
  <c r="L3" i="6" s="1"/>
  <c r="K38" i="2"/>
  <c r="AE38" i="22"/>
  <c r="AE44" i="22" s="1"/>
  <c r="S40" i="20"/>
  <c r="N6" i="6" s="1"/>
  <c r="K38" i="22"/>
  <c r="F20" i="30" s="1"/>
  <c r="K40" i="22"/>
  <c r="L4" i="6" s="1"/>
  <c r="S38" i="22"/>
  <c r="J20" i="30" s="1"/>
  <c r="S40" i="22"/>
  <c r="N4" i="6" s="1"/>
  <c r="U40" i="22"/>
  <c r="U38" i="22"/>
  <c r="S38" i="24"/>
  <c r="M38" i="22"/>
  <c r="M40" i="22"/>
  <c r="K38" i="23"/>
  <c r="F24" i="30" s="1"/>
  <c r="M38" i="23"/>
  <c r="M40" i="2"/>
  <c r="Z9" i="34" l="1"/>
  <c r="J23" i="34"/>
  <c r="P23" i="34"/>
  <c r="DI18" i="27"/>
  <c r="J7" i="34"/>
  <c r="M7" i="34"/>
  <c r="DJ18" i="27"/>
  <c r="M8" i="34"/>
  <c r="F8" i="30"/>
  <c r="J8" i="34"/>
  <c r="R36" i="30"/>
  <c r="J16" i="30"/>
  <c r="J32" i="30"/>
  <c r="N32" i="30" s="1"/>
  <c r="J28" i="30"/>
  <c r="J8" i="30"/>
  <c r="Z8" i="34"/>
  <c r="W7" i="34"/>
  <c r="W8" i="34"/>
  <c r="L22" i="6"/>
  <c r="AC44" i="20"/>
  <c r="DJ14" i="27" s="1"/>
  <c r="DK14" i="27" s="1"/>
  <c r="N24" i="30"/>
  <c r="DK18" i="27" l="1"/>
  <c r="DI19" i="27" s="1"/>
  <c r="DJ19" i="27" s="1"/>
  <c r="M9" i="34"/>
  <c r="S9" i="34" s="1"/>
  <c r="DI15" i="27"/>
  <c r="J12" i="30"/>
  <c r="N12" i="30" s="1"/>
  <c r="AC8" i="34"/>
  <c r="AC7" i="34"/>
  <c r="AC9" i="34"/>
  <c r="Z17" i="34" s="1"/>
  <c r="S7" i="34"/>
  <c r="W10" i="34"/>
  <c r="W13" i="34" s="1"/>
  <c r="J10" i="34"/>
  <c r="S8" i="34"/>
  <c r="M3" i="6"/>
  <c r="O3" i="6"/>
  <c r="N8" i="30"/>
  <c r="N16" i="30"/>
  <c r="N28" i="30"/>
  <c r="N20" i="30"/>
  <c r="T28" i="30"/>
  <c r="T8" i="30"/>
  <c r="T16" i="30"/>
  <c r="P29" i="30"/>
  <c r="P17" i="30"/>
  <c r="P21" i="30"/>
  <c r="T20" i="30"/>
  <c r="Z16" i="34" l="1"/>
  <c r="W16" i="34"/>
  <c r="J16" i="34"/>
  <c r="M16" i="34"/>
  <c r="DI21" i="27"/>
  <c r="DJ21" i="27" s="1"/>
  <c r="M10" i="34"/>
  <c r="M13" i="34" s="1"/>
  <c r="J6" i="27"/>
  <c r="DJ15" i="27"/>
  <c r="BH6" i="27" s="1"/>
  <c r="J16" i="27"/>
  <c r="BH16" i="27"/>
  <c r="P13" i="30"/>
  <c r="T12" i="30"/>
  <c r="BC12" i="30" s="1"/>
  <c r="W17" i="34"/>
  <c r="Z10" i="34"/>
  <c r="Z13" i="34" s="1"/>
  <c r="J17" i="34"/>
  <c r="J13" i="34"/>
  <c r="L23" i="6"/>
  <c r="L17" i="6"/>
  <c r="N17" i="6" s="1"/>
  <c r="L13" i="6"/>
  <c r="N13" i="6" s="1"/>
  <c r="N10" i="6"/>
  <c r="R28" i="30"/>
  <c r="R20" i="30"/>
  <c r="BC8" i="30"/>
  <c r="L16" i="6"/>
  <c r="N16" i="6" s="1"/>
  <c r="R16" i="30"/>
  <c r="CW22" i="30"/>
  <c r="CW34" i="30"/>
  <c r="CW26" i="30"/>
  <c r="CU10" i="30"/>
  <c r="CW18" i="30"/>
  <c r="CU30" i="30"/>
  <c r="CW14" i="30"/>
  <c r="CU18" i="30"/>
  <c r="CW30" i="30"/>
  <c r="CU14" i="30"/>
  <c r="CU34" i="30"/>
  <c r="CW10" i="30"/>
  <c r="CU22" i="30"/>
  <c r="CU26" i="30"/>
  <c r="L14" i="6"/>
  <c r="N14" i="6" s="1"/>
  <c r="L15" i="6"/>
  <c r="N15" i="6" s="1"/>
  <c r="L19" i="6"/>
  <c r="N19" i="6" s="1"/>
  <c r="R8" i="30"/>
  <c r="BC28" i="30"/>
  <c r="BC20" i="30"/>
  <c r="BC16" i="30"/>
  <c r="L18" i="6"/>
  <c r="N18" i="6" s="1"/>
  <c r="K40" i="23"/>
  <c r="L8" i="6" s="1"/>
  <c r="S10" i="34" l="1"/>
  <c r="S13" i="34" s="1"/>
  <c r="R12" i="30"/>
  <c r="M17" i="34"/>
  <c r="AC10" i="34"/>
  <c r="AC13" i="34" s="1"/>
  <c r="M23" i="6"/>
  <c r="M22" i="6"/>
  <c r="M40" i="23"/>
  <c r="S40" i="23"/>
  <c r="N8" i="6" s="1"/>
  <c r="U40" i="23" l="1"/>
  <c r="AC45" i="23"/>
  <c r="P25" i="30"/>
  <c r="K40" i="25"/>
  <c r="L9" i="6" s="1"/>
  <c r="T24" i="30" l="1"/>
  <c r="BC24" i="30" s="1"/>
  <c r="M40" i="25"/>
  <c r="R24" i="30" l="1"/>
  <c r="AC45" i="25"/>
  <c r="P24" i="34" l="1"/>
  <c r="P25" i="34" s="1"/>
  <c r="P28" i="34" s="1"/>
  <c r="J24" i="34"/>
  <c r="J25" i="34" s="1"/>
  <c r="J28" i="34" s="1"/>
  <c r="P33" i="30"/>
  <c r="T32" i="30"/>
  <c r="BC32" i="30" l="1"/>
  <c r="R32" i="30"/>
</calcChain>
</file>

<file path=xl/sharedStrings.xml><?xml version="1.0" encoding="utf-8"?>
<sst xmlns="http://schemas.openxmlformats.org/spreadsheetml/2006/main" count="639" uniqueCount="326">
  <si>
    <t>Deceased</t>
  </si>
  <si>
    <t>VERSION 1.0</t>
  </si>
  <si>
    <t>Annual</t>
  </si>
  <si>
    <t>TOTAL</t>
  </si>
  <si>
    <t>Total</t>
  </si>
  <si>
    <t>75% +</t>
  </si>
  <si>
    <t>Todo</t>
  </si>
  <si>
    <t>Faire varier les couleurs selon %</t>
  </si>
  <si>
    <t>Faire graphique répartition dépenses vs revenu</t>
  </si>
  <si>
    <t>Répartition des revenus</t>
  </si>
  <si>
    <t>C1</t>
  </si>
  <si>
    <t>C2</t>
  </si>
  <si>
    <t>Dépenses</t>
  </si>
  <si>
    <t>Revenu</t>
  </si>
  <si>
    <t>Prorata</t>
  </si>
  <si>
    <t>Formule</t>
  </si>
  <si>
    <t>Français</t>
  </si>
  <si>
    <t>Anglais</t>
  </si>
  <si>
    <t>Fréquences des calculs</t>
  </si>
  <si>
    <t xml:space="preserve">Graphique </t>
  </si>
  <si>
    <t>Réinitialiser</t>
  </si>
  <si>
    <t>Reset</t>
  </si>
  <si>
    <t>Mensuel</t>
  </si>
  <si>
    <t>Colonne1</t>
  </si>
  <si>
    <t>0</t>
  </si>
  <si>
    <t>02</t>
  </si>
  <si>
    <t>Colonne 4</t>
  </si>
  <si>
    <t>Colonne 5</t>
  </si>
  <si>
    <t>Débuter</t>
  </si>
  <si>
    <t>Start</t>
  </si>
  <si>
    <t>Annuel</t>
  </si>
  <si>
    <t>Suivant</t>
  </si>
  <si>
    <t>Next</t>
  </si>
  <si>
    <t>Monthly</t>
  </si>
  <si>
    <t>OUTIL DE BUDGET</t>
  </si>
  <si>
    <t>BUDGET TOOL</t>
  </si>
  <si>
    <t>Bi-mensuel</t>
  </si>
  <si>
    <t>Bi-monthly</t>
  </si>
  <si>
    <t>Calcul du coût 
de vie</t>
  </si>
  <si>
    <t>Cost of living 
calculation</t>
  </si>
  <si>
    <t>2 semaines</t>
  </si>
  <si>
    <t>2 weeks</t>
  </si>
  <si>
    <t>PERSONNEL ET CONFIDENTIEL</t>
  </si>
  <si>
    <t>PERSONAL AND CONFIDENTIAL</t>
  </si>
  <si>
    <t>Hebdo.</t>
  </si>
  <si>
    <t>Weekly</t>
  </si>
  <si>
    <t>FRÉQUENCE</t>
  </si>
  <si>
    <t>Frequency</t>
  </si>
  <si>
    <t>Quot.</t>
  </si>
  <si>
    <t>Daily</t>
  </si>
  <si>
    <t>Bi-Monthly</t>
  </si>
  <si>
    <t>Dépense</t>
  </si>
  <si>
    <t xml:space="preserve">Pourcentage revenu </t>
  </si>
  <si>
    <t>Scale</t>
  </si>
  <si>
    <t>Fill</t>
  </si>
  <si>
    <t>Size</t>
  </si>
  <si>
    <t>Every 2 weeks</t>
  </si>
  <si>
    <t>Diverses</t>
  </si>
  <si>
    <t>Loisirs</t>
  </si>
  <si>
    <t xml:space="preserve">Budget en date du </t>
  </si>
  <si>
    <t xml:space="preserve">Date of the budget </t>
  </si>
  <si>
    <t>Dettes</t>
  </si>
  <si>
    <t>Format: AAAA-MM-JJ</t>
  </si>
  <si>
    <t>Format: YYYY-MM-DD</t>
  </si>
  <si>
    <t>Assurances et épargnes</t>
  </si>
  <si>
    <t xml:space="preserve">Langue </t>
  </si>
  <si>
    <t xml:space="preserve">Language </t>
  </si>
  <si>
    <t>Transport</t>
  </si>
  <si>
    <t>Informations</t>
  </si>
  <si>
    <t xml:space="preserve">Personnelles </t>
  </si>
  <si>
    <t>Client 1</t>
  </si>
  <si>
    <t>Résidence</t>
  </si>
  <si>
    <t>Client 2</t>
  </si>
  <si>
    <t>Aux 2 semaines</t>
  </si>
  <si>
    <t>Type de budget (placer un x sur le choix désiré)</t>
  </si>
  <si>
    <t>Budget format (type an "x" beside your desired choice)</t>
  </si>
  <si>
    <t xml:space="preserve"> </t>
  </si>
  <si>
    <t>Situation actuelle</t>
  </si>
  <si>
    <t>Situation recommandée</t>
  </si>
  <si>
    <t>Individuel</t>
  </si>
  <si>
    <t>Individual</t>
  </si>
  <si>
    <t>Communs</t>
  </si>
  <si>
    <t>Effacer</t>
  </si>
  <si>
    <t>Erase</t>
  </si>
  <si>
    <t>Housing</t>
  </si>
  <si>
    <t>Frais de copropriété</t>
  </si>
  <si>
    <t>Co-ownership fees</t>
  </si>
  <si>
    <t>Électricité / Chauffage</t>
  </si>
  <si>
    <t>Electricity / Heating</t>
  </si>
  <si>
    <t>Ameublement (achat et réparation)</t>
  </si>
  <si>
    <t>Résidence secondaire</t>
  </si>
  <si>
    <t>Secondary residence</t>
  </si>
  <si>
    <t>Autres :</t>
  </si>
  <si>
    <t>Total partiel</t>
  </si>
  <si>
    <t>Subtotal</t>
  </si>
  <si>
    <t>Aujourd'hui</t>
  </si>
  <si>
    <t>Today</t>
  </si>
  <si>
    <t>En invalidité</t>
  </si>
  <si>
    <t>In disability</t>
  </si>
  <si>
    <t>À la retraite</t>
  </si>
  <si>
    <t>Retired</t>
  </si>
  <si>
    <t>Au décès</t>
  </si>
  <si>
    <t>Aucune</t>
  </si>
  <si>
    <t>None</t>
  </si>
  <si>
    <t>*Si la fréquence est vide, le choix par défaut est annuel</t>
  </si>
  <si>
    <t>*If no frequency is selected, the default value is annual</t>
  </si>
  <si>
    <t>Personnelles</t>
  </si>
  <si>
    <t>Personal</t>
  </si>
  <si>
    <t>Épicerie</t>
  </si>
  <si>
    <t>Groceries</t>
  </si>
  <si>
    <t>Daycare / Education</t>
  </si>
  <si>
    <t>Soins dentaires</t>
  </si>
  <si>
    <t>Dental care</t>
  </si>
  <si>
    <t>Coiffure</t>
  </si>
  <si>
    <t>Hairdresser</t>
  </si>
  <si>
    <t>Vêtements</t>
  </si>
  <si>
    <t>Clothing</t>
  </si>
  <si>
    <t>Entretien ménager</t>
  </si>
  <si>
    <t>Housekeeping</t>
  </si>
  <si>
    <t>Transportation</t>
  </si>
  <si>
    <t>Paiement automobile</t>
  </si>
  <si>
    <t>Car payment</t>
  </si>
  <si>
    <t>License and registration</t>
  </si>
  <si>
    <t>Stationnement</t>
  </si>
  <si>
    <t>Parking</t>
  </si>
  <si>
    <t>Assurance et épargne</t>
  </si>
  <si>
    <t>Insurance and Savings</t>
  </si>
  <si>
    <t>Assurance auto et habitation</t>
  </si>
  <si>
    <t>Assurance vie</t>
  </si>
  <si>
    <t>Life insurance</t>
  </si>
  <si>
    <t>Régimes enregistré d'épargne-retraite (REER)</t>
  </si>
  <si>
    <t>Registered Retirement Savings Plan (RRSP)</t>
  </si>
  <si>
    <t>Assurance invalidité</t>
  </si>
  <si>
    <t>Disability insurance</t>
  </si>
  <si>
    <t>Épargne non-enregistrée</t>
  </si>
  <si>
    <t>Non-registered plans</t>
  </si>
  <si>
    <t>Régimes épargne étude (REEE)</t>
  </si>
  <si>
    <t>Registered Education Savings Plans (RESPs)</t>
  </si>
  <si>
    <t>Debts</t>
  </si>
  <si>
    <t>Cartes de crédits</t>
  </si>
  <si>
    <t>Credit cards</t>
  </si>
  <si>
    <t>Marge de crédit</t>
  </si>
  <si>
    <t>Lines of credit</t>
  </si>
  <si>
    <t>Prêts personnels</t>
  </si>
  <si>
    <t>Personal loans</t>
  </si>
  <si>
    <t>Pension alimentaire</t>
  </si>
  <si>
    <t>Support payments</t>
  </si>
  <si>
    <t>Prêt étudiant</t>
  </si>
  <si>
    <t>Student loan</t>
  </si>
  <si>
    <t>Hobbies</t>
  </si>
  <si>
    <t>Voyages (incluant assurances)</t>
  </si>
  <si>
    <t>Restaurant</t>
  </si>
  <si>
    <t>Divertissement (cinéma, théatre, jeux)</t>
  </si>
  <si>
    <t>Entertainment (movie, theatre, games)</t>
  </si>
  <si>
    <t>Sport et équipement</t>
  </si>
  <si>
    <t>Miscellaneous</t>
  </si>
  <si>
    <t>Cadeaux</t>
  </si>
  <si>
    <t>Gifts</t>
  </si>
  <si>
    <t>Argent de poche</t>
  </si>
  <si>
    <t>Spending money</t>
  </si>
  <si>
    <t>Don</t>
  </si>
  <si>
    <t>Donation</t>
  </si>
  <si>
    <t>Animaux</t>
  </si>
  <si>
    <t>Pets</t>
  </si>
  <si>
    <t>Imprévus</t>
  </si>
  <si>
    <t>Sommaire</t>
  </si>
  <si>
    <t>Summary</t>
  </si>
  <si>
    <t>Dépenses individuelles</t>
  </si>
  <si>
    <t>Dépenses communes</t>
  </si>
  <si>
    <t>Écart</t>
  </si>
  <si>
    <t>Gap</t>
  </si>
  <si>
    <t>Proportion des dépenses communes</t>
  </si>
  <si>
    <t>Proportion of common expenses</t>
  </si>
  <si>
    <t>Revenu net annuel</t>
  </si>
  <si>
    <t>Dépenses nettes annuelles</t>
  </si>
  <si>
    <t>Rapport - Dépenses</t>
  </si>
  <si>
    <t>Report - Expenses</t>
  </si>
  <si>
    <t>Totaux</t>
  </si>
  <si>
    <t>Totals</t>
  </si>
  <si>
    <t>Rapport</t>
  </si>
  <si>
    <t>Report</t>
  </si>
  <si>
    <t>Recommandations*</t>
  </si>
  <si>
    <t>Recommendations*</t>
  </si>
  <si>
    <t>Pourcentage du revenu alloué aux dépenses</t>
  </si>
  <si>
    <t>Percentage of revenue allocated to expenses</t>
  </si>
  <si>
    <t>Répartition des dépenses mensuelles totales</t>
  </si>
  <si>
    <t>de</t>
  </si>
  <si>
    <t>from</t>
  </si>
  <si>
    <t>à</t>
  </si>
  <si>
    <t>to</t>
  </si>
  <si>
    <t>de 25 à 35 %</t>
  </si>
  <si>
    <t>from 25 to 35 %</t>
  </si>
  <si>
    <t>de 10 à 25 %</t>
  </si>
  <si>
    <t>from 10 to 25 %</t>
  </si>
  <si>
    <t>de 10 à 15 %</t>
  </si>
  <si>
    <t>from 10 to 15 %</t>
  </si>
  <si>
    <t>de 5 à 10 %</t>
  </si>
  <si>
    <t>from 5 to 10 %</t>
  </si>
  <si>
    <t>de 5 à 15 %</t>
  </si>
  <si>
    <t>from 5 to 15%</t>
  </si>
  <si>
    <t>Retour</t>
  </si>
  <si>
    <t>Back</t>
  </si>
  <si>
    <t>Revenu net</t>
  </si>
  <si>
    <t>Imprimer</t>
  </si>
  <si>
    <t>Print</t>
  </si>
  <si>
    <t>Graphique</t>
  </si>
  <si>
    <t>Chart</t>
  </si>
  <si>
    <t>Voulez-vous réinitialiser le document?</t>
  </si>
  <si>
    <t>Would you like to reset the document?</t>
  </si>
  <si>
    <t>Estimation des dépenses courantes suite au décès.</t>
  </si>
  <si>
    <t>Estimated ongoing expenses following the death.</t>
  </si>
  <si>
    <t>Estimation des revenus courantes suite au décès.</t>
  </si>
  <si>
    <t>* Les pourcentages cibles peuvent varier selon l'âge, la situation financière et les objectifs. 
Sources des recommandations: IQPF, Conseil en crédit du Canada</t>
  </si>
  <si>
    <t>Sélectionner la période :</t>
  </si>
  <si>
    <t>Select the period:</t>
  </si>
  <si>
    <t>2e période</t>
  </si>
  <si>
    <t>2nd period</t>
  </si>
  <si>
    <t>Revenus</t>
  </si>
  <si>
    <t>Bonis</t>
  </si>
  <si>
    <t>Bonus</t>
  </si>
  <si>
    <t>Subventions et crédits</t>
  </si>
  <si>
    <t>Revenu de location</t>
  </si>
  <si>
    <t>Total des dépenses</t>
  </si>
  <si>
    <t>Répartition des dépenses mensuelles communes</t>
  </si>
  <si>
    <t>Conjointes</t>
  </si>
  <si>
    <t>Joint</t>
  </si>
  <si>
    <t>Avant le décès</t>
  </si>
  <si>
    <t>Before death</t>
  </si>
  <si>
    <t>Après le décès</t>
  </si>
  <si>
    <t>After death</t>
  </si>
  <si>
    <t>Le conjoint survivant désire recevoir</t>
  </si>
  <si>
    <t>The surviving spouse wishes to receive</t>
  </si>
  <si>
    <t>Les bénéficiaires désirent recevoir</t>
  </si>
  <si>
    <t>The beneficiary wishes to receive</t>
  </si>
  <si>
    <t>Surplus</t>
  </si>
  <si>
    <t>Déficit</t>
  </si>
  <si>
    <t>Deficit</t>
  </si>
  <si>
    <t>AU DÉCÈS DE</t>
  </si>
  <si>
    <t>AT DEATH OF</t>
  </si>
  <si>
    <t>Sommaire au décès</t>
  </si>
  <si>
    <t>Summary at death</t>
  </si>
  <si>
    <t>Écart avant le décès</t>
  </si>
  <si>
    <t>Gap before death</t>
  </si>
  <si>
    <t>Revenus du conjoint survivant</t>
  </si>
  <si>
    <t>Revenus des bénéficiaires</t>
  </si>
  <si>
    <t>Dépenses du conjoint survivant</t>
  </si>
  <si>
    <t>Surviving spouse's expenses</t>
  </si>
  <si>
    <t>Dépenses des bénéficiaires</t>
  </si>
  <si>
    <t>Beneficiaries' expenses</t>
  </si>
  <si>
    <t>Écart après le décès</t>
  </si>
  <si>
    <t>Gap after death</t>
  </si>
  <si>
    <t>*Les surplus avant le décès sont réputés être épargnés et non requis suite au décès</t>
  </si>
  <si>
    <t>*The surplus before death is deemed to be saved and not required after death</t>
  </si>
  <si>
    <t>Comptes d'épargne libre d'impôt (CELI)</t>
  </si>
  <si>
    <t>Tax-Free Savings Account (TFSA)</t>
  </si>
  <si>
    <t>Proportion des revenus</t>
  </si>
  <si>
    <t>Shared</t>
  </si>
  <si>
    <t>Other:</t>
  </si>
  <si>
    <t>Taxi / Bus</t>
  </si>
  <si>
    <t>Travel (including insurance)</t>
  </si>
  <si>
    <t>Camping / Hunting / Fishing</t>
  </si>
  <si>
    <t>Mortgage / Lease</t>
  </si>
  <si>
    <t>Repairs / Improvements</t>
  </si>
  <si>
    <t>Furnishing (purchase and repair)</t>
  </si>
  <si>
    <t>Medication / Supplements</t>
  </si>
  <si>
    <t>Prosthesis / Orthosis</t>
  </si>
  <si>
    <t>RV / Boat / Mortocycle / ATV payment</t>
  </si>
  <si>
    <t>Maintenance / Repairs</t>
  </si>
  <si>
    <t>Car / Home insurance</t>
  </si>
  <si>
    <t>Savings / Investments</t>
  </si>
  <si>
    <t>Critical illness insurance / Long-term care</t>
  </si>
  <si>
    <t>Federal / Provincial taxes</t>
  </si>
  <si>
    <t>Sports / Equipment</t>
  </si>
  <si>
    <t>Tobacco / Alcohol / Lottery</t>
  </si>
  <si>
    <t>Unexpected events</t>
  </si>
  <si>
    <t>Individual expenses</t>
  </si>
  <si>
    <t>Common expenses</t>
  </si>
  <si>
    <t>Annual net income</t>
  </si>
  <si>
    <t>Annual net expenses</t>
  </si>
  <si>
    <t>Net income</t>
  </si>
  <si>
    <t>* Target percentages may vary depending on age, financial situation and goals.
Recommendations sources: FCAC, Credit Counselling Society</t>
  </si>
  <si>
    <t>Rental income</t>
  </si>
  <si>
    <t>Grants / Credits</t>
  </si>
  <si>
    <t>Total expenses</t>
  </si>
  <si>
    <t>Distribution of common monthly expenses</t>
  </si>
  <si>
    <t>Hypothèque / Bail</t>
  </si>
  <si>
    <t>Réparations / Améliorations</t>
  </si>
  <si>
    <t>Frais de garderie / Scolaire</t>
  </si>
  <si>
    <t>Médicaments / Suppléments</t>
  </si>
  <si>
    <t>Prothèses / Orthèses</t>
  </si>
  <si>
    <t>Permis / Immatriculation</t>
  </si>
  <si>
    <t>Paiement de motorisé, bateau, moto, VTT</t>
  </si>
  <si>
    <t>Entretien / Réparations</t>
  </si>
  <si>
    <t>Taxis / Autobus</t>
  </si>
  <si>
    <t>Assurance maladie grave / Soins longue durée</t>
  </si>
  <si>
    <t>Épargne / Placements</t>
  </si>
  <si>
    <t>Impôts fédéral et provincial</t>
  </si>
  <si>
    <t>Camping / Chasse / Pêche</t>
  </si>
  <si>
    <t>Abonnements</t>
  </si>
  <si>
    <t>Subscriptions</t>
  </si>
  <si>
    <t>Livres / Revues / Journaux / Musique</t>
  </si>
  <si>
    <t>Books / Magazines / Newspapers / Music</t>
  </si>
  <si>
    <t>Tabac / Alcool / Loterie</t>
  </si>
  <si>
    <t>Distribution of total monthly expenses</t>
  </si>
  <si>
    <t>Essence / Recharge</t>
  </si>
  <si>
    <t>Gas / Charging</t>
  </si>
  <si>
    <t>Téléphone / Télévision / Internet</t>
  </si>
  <si>
    <t>Phone / TV / Internet</t>
  </si>
  <si>
    <t>Cellulaire</t>
  </si>
  <si>
    <t>Cell Phone</t>
  </si>
  <si>
    <t>Taxes municipales / Scolaires</t>
  </si>
  <si>
    <t>Municipal Taxes / School Taxes</t>
  </si>
  <si>
    <t>(Dépenses individuelles du conjoint survivant + dépenses communes au décès)</t>
  </si>
  <si>
    <t>(Revenus individuels du conjoint survivant + revenus communs au décès)</t>
  </si>
  <si>
    <t>Surviving spouse's income</t>
  </si>
  <si>
    <t>Beneficiaries' income</t>
  </si>
  <si>
    <t>Income</t>
  </si>
  <si>
    <t>Total income</t>
  </si>
  <si>
    <t>Estimated ongoing income following the death.</t>
  </si>
  <si>
    <t>Proportion of income</t>
  </si>
  <si>
    <t>(Surviving spouse's individual expenses + Shared expenses upon death)</t>
  </si>
  <si>
    <t>(Surviving spouse's individual income + Shared income upon death)</t>
  </si>
  <si>
    <t>Communes</t>
  </si>
  <si>
    <t>Total des revenus nets</t>
  </si>
  <si>
    <t>Soins esthétiques</t>
  </si>
  <si>
    <t>Beauty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</si>
</sst>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_);_(&quot;$&quot;* \(#,##0\);_(&quot;$&quot;* &quot;-&quot;_);_(@_)"/>
    <numFmt numFmtId="165" formatCode="_(&quot;$&quot;* #,##0.00_);_(&quot;$&quot;* \(#,##0.00\);_(&quot;$&quot;* &quot;-&quot;??_);_(@_)"/>
    <numFmt numFmtId="166" formatCode="_(* #,##0.00_);_(* \(#,##0.00\);_(* &quot;-&quot;??_);_(@_)"/>
    <numFmt numFmtId="167" formatCode="_ * #,##0_)\ _$_ ;_ * \(#,##0\)\ _$_ ;_ * &quot;-&quot;_)\ _$_ ;_ @_ "/>
    <numFmt numFmtId="168" formatCode="dd/mm/yy;@"/>
    <numFmt numFmtId="169" formatCode="yyyy/mm/dd;@"/>
    <numFmt numFmtId="170" formatCode="_(&quot;$&quot;* #,##0_);_(&quot;$&quot;* \(#,##0\);_(&quot;$&quot;* &quot;-&quot;??_);_(@_)"/>
    <numFmt numFmtId="171" formatCode="0\ &quot;$&quot;"/>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rgb="FF0070C0"/>
      <name val="Calibri"/>
      <family val="2"/>
      <scheme val="minor"/>
    </font>
    <font>
      <sz val="14"/>
      <color theme="1"/>
      <name val="Calibri"/>
      <family val="2"/>
      <scheme val="minor"/>
    </font>
    <font>
      <sz val="12"/>
      <color theme="1"/>
      <name val="Calibri"/>
      <family val="2"/>
      <scheme val="minor"/>
    </font>
    <font>
      <sz val="12"/>
      <color rgb="FF003DA5"/>
      <name val="Calibri"/>
      <family val="2"/>
      <scheme val="minor"/>
    </font>
    <font>
      <sz val="12"/>
      <name val="Calibri"/>
      <family val="2"/>
      <scheme val="minor"/>
    </font>
    <font>
      <b/>
      <sz val="12"/>
      <color rgb="FF003DA5"/>
      <name val="Calibri"/>
      <family val="2"/>
      <scheme val="minor"/>
    </font>
    <font>
      <sz val="14"/>
      <name val="Calibri"/>
      <family val="2"/>
      <scheme val="minor"/>
    </font>
    <font>
      <b/>
      <sz val="13"/>
      <color rgb="FF003DA5"/>
      <name val="Calibri"/>
      <family val="2"/>
      <scheme val="minor"/>
    </font>
    <font>
      <sz val="13"/>
      <color rgb="FF003DA5"/>
      <name val="Calibri"/>
      <family val="2"/>
      <scheme val="minor"/>
    </font>
    <font>
      <b/>
      <sz val="34"/>
      <color rgb="FF003DA5"/>
      <name val="Calibri"/>
      <family val="2"/>
      <scheme val="minor"/>
    </font>
    <font>
      <b/>
      <sz val="11"/>
      <color theme="0"/>
      <name val="Calibri"/>
      <family val="2"/>
      <scheme val="minor"/>
    </font>
    <font>
      <sz val="9"/>
      <color theme="1"/>
      <name val="Calibri"/>
      <family val="2"/>
      <scheme val="minor"/>
    </font>
    <font>
      <sz val="11"/>
      <color rgb="FFEEF8E4"/>
      <name val="Calibri"/>
      <family val="2"/>
      <scheme val="minor"/>
    </font>
    <font>
      <sz val="13"/>
      <color rgb="FFCCEAF4"/>
      <name val="Calibri"/>
      <family val="2"/>
      <scheme val="minor"/>
    </font>
    <font>
      <i/>
      <sz val="11"/>
      <color theme="1"/>
      <name val="Calibri"/>
      <family val="2"/>
      <scheme val="minor"/>
    </font>
    <font>
      <sz val="11"/>
      <color rgb="FFE5F5FA"/>
      <name val="Calibri"/>
      <family val="2"/>
      <scheme val="minor"/>
    </font>
    <font>
      <sz val="8"/>
      <name val="Calibri"/>
      <family val="2"/>
      <scheme val="minor"/>
    </font>
    <font>
      <sz val="11"/>
      <color rgb="FF002F6C"/>
      <name val="Calibri"/>
      <family val="2"/>
      <scheme val="minor"/>
    </font>
    <font>
      <b/>
      <sz val="14"/>
      <color rgb="FF002F6C"/>
      <name val="Calibri"/>
      <family val="2"/>
      <scheme val="minor"/>
    </font>
    <font>
      <b/>
      <sz val="16"/>
      <color rgb="FF002F6C"/>
      <name val="Calibri"/>
      <family val="2"/>
      <scheme val="minor"/>
    </font>
    <font>
      <b/>
      <sz val="32"/>
      <color rgb="FF002F6C"/>
      <name val="Calibri"/>
      <family val="2"/>
      <scheme val="minor"/>
    </font>
    <font>
      <sz val="14"/>
      <color rgb="FF002554"/>
      <name val="Calibri"/>
      <family val="2"/>
      <scheme val="minor"/>
    </font>
    <font>
      <sz val="9"/>
      <color rgb="FF7C878E"/>
      <name val="Calibri"/>
      <family val="2"/>
      <scheme val="minor"/>
    </font>
    <font>
      <b/>
      <sz val="16"/>
      <color rgb="FF002554"/>
      <name val="Calibri"/>
      <family val="2"/>
      <scheme val="minor"/>
    </font>
    <font>
      <b/>
      <sz val="14"/>
      <color rgb="FF002554"/>
      <name val="Calibri"/>
      <family val="2"/>
      <scheme val="minor"/>
    </font>
    <font>
      <sz val="11"/>
      <color theme="0" tint="-4.9989318521683403E-2"/>
      <name val="Calibri"/>
      <family val="2"/>
      <scheme val="minor"/>
    </font>
    <font>
      <sz val="13"/>
      <color theme="0" tint="-4.9989318521683403E-2"/>
      <name val="Calibri"/>
      <family val="2"/>
      <scheme val="minor"/>
    </font>
    <font>
      <sz val="11"/>
      <color rgb="FFE2E2E2"/>
      <name val="Calibri"/>
      <family val="2"/>
      <scheme val="minor"/>
    </font>
    <font>
      <sz val="14"/>
      <color rgb="FF002F6C"/>
      <name val="Calibri"/>
      <family val="2"/>
      <scheme val="minor"/>
    </font>
    <font>
      <b/>
      <sz val="32"/>
      <color rgb="FF003DA5"/>
      <name val="Calibri"/>
      <family val="2"/>
      <scheme val="minor"/>
    </font>
    <font>
      <b/>
      <sz val="17"/>
      <color rgb="FF002F6C"/>
      <name val="Calibri"/>
      <family val="2"/>
      <scheme val="minor"/>
    </font>
    <font>
      <sz val="12"/>
      <color rgb="FF002F6C"/>
      <name val="Calibri"/>
      <family val="2"/>
      <scheme val="minor"/>
    </font>
    <font>
      <b/>
      <sz val="12"/>
      <color rgb="FF002F6C"/>
      <name val="Calibri"/>
      <family val="2"/>
      <scheme val="minor"/>
    </font>
    <font>
      <b/>
      <sz val="11"/>
      <color rgb="FF002F6C"/>
      <name val="Calibri"/>
      <family val="2"/>
      <scheme val="minor"/>
    </font>
    <font>
      <sz val="11"/>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sz val="12"/>
      <color theme="0" tint="-0.249977111117893"/>
      <name val="Calibri"/>
      <family val="2"/>
      <scheme val="minor"/>
    </font>
    <font>
      <b/>
      <sz val="12"/>
      <color theme="0" tint="-0.249977111117893"/>
      <name val="Calibri"/>
      <family val="2"/>
      <scheme val="minor"/>
    </font>
    <font>
      <sz val="9"/>
      <color theme="0" tint="-0.34998626667073579"/>
      <name val="Calibri"/>
      <family val="2"/>
      <scheme val="minor"/>
    </font>
    <font>
      <sz val="8"/>
      <color theme="0" tint="-0.34998626667073579"/>
      <name val="Calibri"/>
      <family val="2"/>
      <scheme val="minor"/>
    </font>
    <font>
      <i/>
      <sz val="11"/>
      <color theme="0" tint="-0.34998626667073579"/>
      <name val="Calibri"/>
      <family val="2"/>
      <scheme val="minor"/>
    </font>
    <font>
      <b/>
      <sz val="31"/>
      <color rgb="FF002F6C"/>
      <name val="Calibri"/>
      <family val="2"/>
      <scheme val="minor"/>
    </font>
    <font>
      <sz val="11"/>
      <color rgb="FFFF5050"/>
      <name val="Calibri"/>
      <family val="2"/>
      <scheme val="minor"/>
    </font>
    <font>
      <sz val="11"/>
      <color theme="0" tint="-0.499984740745262"/>
      <name val="Calibri"/>
      <family val="2"/>
      <scheme val="minor"/>
    </font>
    <font>
      <sz val="11"/>
      <color theme="0" tint="-0.249977111117893"/>
      <name val="Calibri"/>
      <family val="2"/>
      <scheme val="minor"/>
    </font>
    <font>
      <sz val="11"/>
      <name val="Calibri"/>
      <family val="2"/>
      <scheme val="minor"/>
    </font>
    <font>
      <sz val="11"/>
      <color rgb="FFBFBFBF"/>
      <name val="Calibri"/>
      <family val="2"/>
      <scheme val="minor"/>
    </font>
    <font>
      <sz val="12"/>
      <color rgb="FFFF0000"/>
      <name val="Calibri"/>
      <family val="2"/>
      <scheme val="minor"/>
    </font>
    <font>
      <sz val="13"/>
      <color rgb="FFFF0000"/>
      <name val="Calibri"/>
      <family val="2"/>
      <scheme val="minor"/>
    </font>
    <font>
      <b/>
      <sz val="12"/>
      <color rgb="FFFF0000"/>
      <name val="Calibri"/>
      <family val="2"/>
      <scheme val="minor"/>
    </font>
    <font>
      <b/>
      <sz val="13"/>
      <color rgb="FFFF0000"/>
      <name val="Calibri"/>
      <family val="2"/>
      <scheme val="minor"/>
    </font>
    <font>
      <sz val="12"/>
      <color rgb="FF002554"/>
      <name val="Calibri"/>
      <family val="2"/>
      <scheme val="minor"/>
    </font>
    <font>
      <sz val="11"/>
      <color rgb="FF002554"/>
      <name val="Calibri"/>
      <family val="2"/>
      <scheme val="minor"/>
    </font>
    <font>
      <sz val="13"/>
      <color rgb="FF002554"/>
      <name val="Calibri"/>
      <family val="2"/>
      <scheme val="minor"/>
    </font>
    <font>
      <sz val="12"/>
      <color theme="0" tint="-4.9989318521683403E-2"/>
      <name val="Calibri"/>
      <family val="2"/>
      <scheme val="minor"/>
    </font>
    <font>
      <sz val="12"/>
      <color rgb="FFE2E2E2"/>
      <name val="Calibri"/>
      <family val="2"/>
      <scheme val="minor"/>
    </font>
    <font>
      <sz val="11"/>
      <color rgb="FF7C878E"/>
      <name val="Calibri"/>
      <family val="2"/>
      <scheme val="minor"/>
    </font>
    <font>
      <sz val="13"/>
      <color rgb="FF7C878E"/>
      <name val="Calibri"/>
      <family val="2"/>
      <scheme val="minor"/>
    </font>
    <font>
      <sz val="12"/>
      <color rgb="FF7C878E"/>
      <name val="Calibri"/>
      <family val="2"/>
      <scheme val="minor"/>
    </font>
    <font>
      <sz val="13"/>
      <color rgb="FF002F6C"/>
      <name val="Calibri"/>
      <family val="2"/>
      <scheme val="minor"/>
    </font>
    <font>
      <sz val="14"/>
      <color theme="0" tint="-0.499984740745262"/>
      <name val="Calibri"/>
      <family val="2"/>
      <scheme val="minor"/>
    </font>
    <font>
      <b/>
      <sz val="22"/>
      <color rgb="FF002F6C"/>
      <name val="Calibri"/>
      <family val="2"/>
      <scheme val="minor"/>
    </font>
    <font>
      <sz val="14"/>
      <color rgb="FFFF0000"/>
      <name val="Calibri"/>
      <family val="2"/>
      <scheme val="minor"/>
    </font>
    <font>
      <b/>
      <sz val="32"/>
      <color rgb="FFFF0000"/>
      <name val="Calibri"/>
      <family val="2"/>
      <scheme val="minor"/>
    </font>
    <font>
      <b/>
      <sz val="16"/>
      <color rgb="FFFF0000"/>
      <name val="Calibri"/>
      <family val="2"/>
      <scheme val="minor"/>
    </font>
    <font>
      <b/>
      <sz val="11"/>
      <color rgb="FFFF0000"/>
      <name val="Calibri"/>
      <family val="2"/>
      <scheme val="minor"/>
    </font>
    <font>
      <sz val="9"/>
      <color rgb="FFFF0000"/>
      <name val="Calibri"/>
      <family val="2"/>
      <scheme val="minor"/>
    </font>
    <font>
      <b/>
      <sz val="14"/>
      <color theme="0" tint="-0.499984740745262"/>
      <name val="Calibri"/>
      <family val="2"/>
      <scheme val="minor"/>
    </font>
    <font>
      <b/>
      <sz val="11"/>
      <color theme="0" tint="-0.499984740745262"/>
      <name val="Calibri"/>
      <family val="2"/>
      <scheme val="minor"/>
    </font>
    <font>
      <b/>
      <sz val="13"/>
      <color theme="0" tint="-0.499984740745262"/>
      <name val="Calibri"/>
      <family val="2"/>
      <scheme val="minor"/>
    </font>
    <font>
      <b/>
      <sz val="32"/>
      <color theme="0" tint="-0.249977111117893"/>
      <name val="Calibri"/>
      <family val="2"/>
      <scheme val="minor"/>
    </font>
    <font>
      <b/>
      <sz val="16"/>
      <color theme="0" tint="-0.249977111117893"/>
      <name val="Calibri"/>
      <family val="2"/>
      <scheme val="minor"/>
    </font>
    <font>
      <b/>
      <sz val="13"/>
      <color theme="0" tint="-0.249977111117893"/>
      <name val="Calibri"/>
      <family val="2"/>
      <scheme val="minor"/>
    </font>
    <font>
      <sz val="16"/>
      <color rgb="FF002554"/>
      <name val="Calibri"/>
      <family val="2"/>
      <scheme val="minor"/>
    </font>
    <font>
      <b/>
      <sz val="32"/>
      <color rgb="FF002554"/>
      <name val="Calibri"/>
      <family val="2"/>
      <scheme val="minor"/>
    </font>
    <font>
      <b/>
      <sz val="13"/>
      <color rgb="FF002F6C"/>
      <name val="Calibri"/>
      <family val="2"/>
      <scheme val="minor"/>
    </font>
    <font>
      <b/>
      <sz val="34"/>
      <color rgb="FF002F6C"/>
      <name val="Calibri"/>
      <family val="2"/>
      <scheme val="minor"/>
    </font>
    <font>
      <sz val="11"/>
      <color theme="0" tint="-0.34998626667073579"/>
      <name val="Calibri"/>
      <family val="2"/>
      <scheme val="minor"/>
    </font>
    <font>
      <b/>
      <sz val="12"/>
      <color theme="0"/>
      <name val="Calibri"/>
      <family val="2"/>
      <scheme val="minor"/>
    </font>
    <font>
      <b/>
      <sz val="12"/>
      <color rgb="FF002554"/>
      <name val="Calibri"/>
      <family val="2"/>
      <scheme val="minor"/>
    </font>
    <font>
      <sz val="10"/>
      <color theme="2" tint="-0.249977111117893"/>
      <name val="Calibri"/>
      <family val="2"/>
      <scheme val="minor"/>
    </font>
    <font>
      <sz val="11"/>
      <color theme="2" tint="-0.249977111117893"/>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3DA5"/>
        <bgColor indexed="64"/>
      </patternFill>
    </fill>
    <fill>
      <patternFill patternType="solid">
        <fgColor rgb="FFF2F2F2"/>
        <bgColor indexed="64"/>
      </patternFill>
    </fill>
    <fill>
      <patternFill patternType="solid">
        <fgColor rgb="FF002F6C"/>
        <bgColor indexed="64"/>
      </patternFill>
    </fill>
    <fill>
      <patternFill patternType="solid">
        <fgColor theme="0" tint="-0.249977111117893"/>
        <bgColor indexed="64"/>
      </patternFill>
    </fill>
    <fill>
      <gradientFill>
        <stop position="0">
          <color theme="0" tint="-5.0965910824915313E-2"/>
        </stop>
        <stop position="1">
          <color theme="0"/>
        </stop>
      </gradientFill>
    </fill>
    <fill>
      <patternFill patternType="solid">
        <fgColor rgb="FFE2E2E2"/>
        <bgColor indexed="64"/>
      </patternFill>
    </fill>
    <fill>
      <patternFill patternType="solid">
        <fgColor theme="0"/>
        <bgColor auto="1"/>
      </patternFill>
    </fill>
    <fill>
      <patternFill patternType="solid">
        <fgColor rgb="FFFFFF00"/>
        <bgColor indexed="64"/>
      </patternFill>
    </fill>
    <fill>
      <patternFill patternType="solid">
        <fgColor rgb="FFE3F3F9"/>
        <bgColor indexed="64"/>
      </patternFill>
    </fill>
  </fills>
  <borders count="29">
    <border>
      <left/>
      <right/>
      <top/>
      <bottom/>
      <diagonal/>
    </border>
    <border>
      <left/>
      <right/>
      <top/>
      <bottom style="thin">
        <color theme="1"/>
      </bottom>
      <diagonal/>
    </border>
    <border>
      <left style="thin">
        <color rgb="FF7C878E"/>
      </left>
      <right style="thin">
        <color rgb="FF7C878E"/>
      </right>
      <top style="thin">
        <color rgb="FF7C878E"/>
      </top>
      <bottom style="thin">
        <color rgb="FF7C878E"/>
      </bottom>
      <diagonal/>
    </border>
    <border>
      <left style="thin">
        <color rgb="FF7C878E"/>
      </left>
      <right/>
      <top style="thin">
        <color rgb="FF7C878E"/>
      </top>
      <bottom style="thin">
        <color rgb="FF7C878E"/>
      </bottom>
      <diagonal/>
    </border>
    <border>
      <left/>
      <right style="thin">
        <color rgb="FF7C878E"/>
      </right>
      <top style="thin">
        <color rgb="FF7C878E"/>
      </top>
      <bottom style="thin">
        <color rgb="FF7C878E"/>
      </bottom>
      <diagonal/>
    </border>
    <border>
      <left/>
      <right style="thin">
        <color theme="0" tint="-0.249977111117893"/>
      </right>
      <top/>
      <bottom/>
      <diagonal/>
    </border>
    <border>
      <left style="thin">
        <color theme="0" tint="-0.249977111117893"/>
      </left>
      <right/>
      <top/>
      <bottom/>
      <diagonal/>
    </border>
    <border>
      <left/>
      <right/>
      <top/>
      <bottom style="thin">
        <color indexed="64"/>
      </bottom>
      <diagonal/>
    </border>
    <border>
      <left/>
      <right/>
      <top/>
      <bottom style="thin">
        <color rgb="FFD9D9D9"/>
      </bottom>
      <diagonal/>
    </border>
    <border>
      <left/>
      <right/>
      <top/>
      <bottom style="thin">
        <color theme="0" tint="-0.14999847407452621"/>
      </bottom>
      <diagonal/>
    </border>
    <border>
      <left/>
      <right style="thin">
        <color theme="0" tint="-0.14999847407452621"/>
      </right>
      <top style="thin">
        <color rgb="FFD9D9D9"/>
      </top>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2554"/>
      </left>
      <right style="thin">
        <color rgb="FF002554"/>
      </right>
      <top style="thin">
        <color rgb="FF002554"/>
      </top>
      <bottom style="thin">
        <color rgb="FF002554"/>
      </bottom>
      <diagonal/>
    </border>
    <border>
      <left style="thin">
        <color rgb="FF002554"/>
      </left>
      <right/>
      <top style="thin">
        <color rgb="FF002554"/>
      </top>
      <bottom/>
      <diagonal/>
    </border>
    <border>
      <left/>
      <right/>
      <top style="thin">
        <color rgb="FF002554"/>
      </top>
      <bottom/>
      <diagonal/>
    </border>
    <border>
      <left/>
      <right style="thin">
        <color rgb="FF002554"/>
      </right>
      <top style="thin">
        <color rgb="FF002554"/>
      </top>
      <bottom/>
      <diagonal/>
    </border>
    <border>
      <left style="thin">
        <color rgb="FF002554"/>
      </left>
      <right/>
      <top/>
      <bottom style="thin">
        <color rgb="FF002554"/>
      </bottom>
      <diagonal/>
    </border>
    <border>
      <left/>
      <right/>
      <top/>
      <bottom style="thin">
        <color rgb="FF002554"/>
      </bottom>
      <diagonal/>
    </border>
    <border>
      <left/>
      <right style="thin">
        <color rgb="FF002554"/>
      </right>
      <top/>
      <bottom style="thin">
        <color rgb="FF002554"/>
      </bottom>
      <diagonal/>
    </border>
    <border>
      <left/>
      <right/>
      <top style="thin">
        <color theme="0" tint="-0.14999847407452621"/>
      </top>
      <bottom/>
      <diagonal/>
    </border>
    <border>
      <left style="thin">
        <color theme="0"/>
      </left>
      <right style="thin">
        <color theme="0"/>
      </right>
      <top style="thin">
        <color theme="0" tint="-0.14999847407452621"/>
      </top>
      <bottom/>
      <diagonal/>
    </border>
    <border>
      <left style="thin">
        <color theme="0"/>
      </left>
      <right style="thin">
        <color theme="0"/>
      </right>
      <top/>
      <bottom/>
      <diagonal/>
    </border>
    <border>
      <left/>
      <right/>
      <top/>
      <bottom style="thin">
        <color theme="0"/>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cellStyleXfs>
  <cellXfs count="541">
    <xf numFmtId="0" fontId="0" fillId="0" borderId="0" xfId="0"/>
    <xf numFmtId="0" fontId="0" fillId="2" borderId="0" xfId="0" applyFill="1"/>
    <xf numFmtId="0" fontId="0" fillId="3" borderId="0" xfId="0" applyFill="1"/>
    <xf numFmtId="0" fontId="3" fillId="3" borderId="0" xfId="0" applyFont="1" applyFill="1"/>
    <xf numFmtId="0" fontId="0" fillId="2" borderId="0" xfId="0" applyFill="1" applyAlignment="1">
      <alignment wrapText="1"/>
    </xf>
    <xf numFmtId="0" fontId="0" fillId="4" borderId="0" xfId="0" applyFill="1"/>
    <xf numFmtId="0" fontId="2" fillId="4" borderId="0" xfId="0" applyFont="1" applyFill="1"/>
    <xf numFmtId="0" fontId="7" fillId="2" borderId="0" xfId="0" applyFont="1" applyFill="1"/>
    <xf numFmtId="0" fontId="7" fillId="2" borderId="0" xfId="0" applyFont="1" applyFill="1" applyAlignment="1">
      <alignment wrapText="1"/>
    </xf>
    <xf numFmtId="2" fontId="0" fillId="3" borderId="0" xfId="0" applyNumberFormat="1" applyFill="1"/>
    <xf numFmtId="0" fontId="14" fillId="4" borderId="0" xfId="0" applyFont="1" applyFill="1"/>
    <xf numFmtId="0" fontId="7" fillId="3" borderId="0" xfId="0" applyFont="1" applyFill="1"/>
    <xf numFmtId="0" fontId="7" fillId="3" borderId="0" xfId="0" applyFont="1" applyFill="1" applyAlignment="1">
      <alignment wrapText="1"/>
    </xf>
    <xf numFmtId="0" fontId="7" fillId="3" borderId="1" xfId="0" applyFont="1" applyFill="1" applyBorder="1"/>
    <xf numFmtId="0" fontId="0" fillId="3" borderId="0" xfId="0" applyFill="1" applyAlignment="1">
      <alignment horizontal="left"/>
    </xf>
    <xf numFmtId="0" fontId="0" fillId="3" borderId="0" xfId="0" applyFill="1" applyAlignment="1">
      <alignment horizontal="center"/>
    </xf>
    <xf numFmtId="2" fontId="7" fillId="2" borderId="0" xfId="0" applyNumberFormat="1" applyFont="1" applyFill="1"/>
    <xf numFmtId="0" fontId="0" fillId="3" borderId="0" xfId="2" applyNumberFormat="1" applyFont="1" applyFill="1" applyAlignment="1">
      <alignment horizontal="left"/>
    </xf>
    <xf numFmtId="0" fontId="0" fillId="3" borderId="0" xfId="0" applyFill="1" applyAlignment="1">
      <alignment horizontal="right"/>
    </xf>
    <xf numFmtId="0" fontId="0" fillId="3" borderId="0" xfId="0" applyFill="1" applyProtection="1">
      <protection hidden="1"/>
    </xf>
    <xf numFmtId="0" fontId="0" fillId="3" borderId="0" xfId="0" applyFill="1" applyAlignment="1">
      <alignment vertical="center"/>
    </xf>
    <xf numFmtId="0" fontId="16" fillId="3" borderId="0" xfId="0" applyFont="1" applyFill="1" applyAlignment="1">
      <alignment horizontal="center"/>
    </xf>
    <xf numFmtId="0" fontId="16" fillId="3" borderId="0" xfId="0" applyFont="1" applyFill="1"/>
    <xf numFmtId="164" fontId="26" fillId="3" borderId="2" xfId="1" applyNumberFormat="1" applyFont="1" applyFill="1" applyBorder="1" applyAlignment="1" applyProtection="1">
      <alignment horizontal="center" vertical="center"/>
      <protection locked="0"/>
    </xf>
    <xf numFmtId="0" fontId="0" fillId="7" borderId="0" xfId="0" applyFill="1"/>
    <xf numFmtId="0" fontId="29" fillId="3" borderId="0" xfId="0" applyFont="1" applyFill="1"/>
    <xf numFmtId="0" fontId="0" fillId="7" borderId="0" xfId="0" applyFill="1" applyAlignment="1">
      <alignment vertical="center"/>
    </xf>
    <xf numFmtId="0" fontId="29" fillId="3" borderId="0" xfId="0" applyFont="1" applyFill="1" applyAlignment="1">
      <alignment vertical="center"/>
    </xf>
    <xf numFmtId="0" fontId="30" fillId="3" borderId="0" xfId="0" applyFont="1" applyFill="1" applyAlignment="1">
      <alignment vertical="center"/>
    </xf>
    <xf numFmtId="0" fontId="0" fillId="9" borderId="0" xfId="0" applyFill="1"/>
    <xf numFmtId="164" fontId="26" fillId="9" borderId="2" xfId="1" applyNumberFormat="1" applyFont="1" applyFill="1" applyBorder="1" applyAlignment="1" applyProtection="1">
      <alignment horizontal="center" vertical="center"/>
      <protection locked="0"/>
    </xf>
    <xf numFmtId="0" fontId="26" fillId="3" borderId="0" xfId="0" applyFont="1" applyFill="1" applyAlignment="1">
      <alignment horizontal="center" vertical="center"/>
    </xf>
    <xf numFmtId="0" fontId="0" fillId="3" borderId="0" xfId="0" applyFill="1" applyAlignment="1">
      <alignment horizontal="center" vertical="top"/>
    </xf>
    <xf numFmtId="0" fontId="6" fillId="2" borderId="0" xfId="0" applyFont="1" applyFill="1" applyAlignment="1">
      <alignment vertical="center"/>
    </xf>
    <xf numFmtId="0" fontId="8" fillId="3" borderId="0" xfId="0" applyFont="1" applyFill="1" applyAlignment="1">
      <alignment horizontal="center" vertical="center"/>
    </xf>
    <xf numFmtId="0" fontId="6" fillId="3" borderId="0" xfId="0" applyFont="1" applyFill="1" applyAlignment="1">
      <alignment vertical="center"/>
    </xf>
    <xf numFmtId="0" fontId="11" fillId="3" borderId="0" xfId="0" applyFont="1" applyFill="1"/>
    <xf numFmtId="0" fontId="29" fillId="3" borderId="0" xfId="0" applyFont="1" applyFill="1" applyAlignment="1">
      <alignment horizontal="center"/>
    </xf>
    <xf numFmtId="0" fontId="32" fillId="2" borderId="0" xfId="0" applyFont="1" applyFill="1"/>
    <xf numFmtId="0" fontId="21" fillId="2" borderId="0" xfId="0" applyFont="1" applyFill="1"/>
    <xf numFmtId="0" fontId="30" fillId="3" borderId="0" xfId="0" applyFont="1" applyFill="1" applyAlignment="1">
      <alignment horizontal="center"/>
    </xf>
    <xf numFmtId="0" fontId="0" fillId="7" borderId="0" xfId="0" applyFill="1" applyProtection="1">
      <protection hidden="1"/>
    </xf>
    <xf numFmtId="0" fontId="35" fillId="2" borderId="0" xfId="0" applyFont="1" applyFill="1"/>
    <xf numFmtId="0" fontId="6" fillId="3" borderId="6" xfId="0" applyFont="1" applyFill="1" applyBorder="1" applyAlignment="1">
      <alignment horizontal="right"/>
    </xf>
    <xf numFmtId="9" fontId="45" fillId="3" borderId="6" xfId="0" applyNumberFormat="1" applyFont="1" applyFill="1" applyBorder="1"/>
    <xf numFmtId="0" fontId="44" fillId="3" borderId="6" xfId="0" applyFont="1" applyFill="1" applyBorder="1" applyAlignment="1">
      <alignment horizontal="left"/>
    </xf>
    <xf numFmtId="0" fontId="44" fillId="3" borderId="6" xfId="0" applyFont="1" applyFill="1" applyBorder="1"/>
    <xf numFmtId="0" fontId="35" fillId="3" borderId="6" xfId="0" applyFont="1" applyFill="1" applyBorder="1" applyAlignment="1">
      <alignment horizontal="right"/>
    </xf>
    <xf numFmtId="0" fontId="0" fillId="2" borderId="0" xfId="0" applyFill="1" applyAlignment="1">
      <alignment horizontal="right"/>
    </xf>
    <xf numFmtId="0" fontId="24" fillId="2" borderId="0" xfId="0" applyFont="1" applyFill="1" applyAlignment="1">
      <alignment vertical="top"/>
    </xf>
    <xf numFmtId="164" fontId="9" fillId="3" borderId="0" xfId="2" applyNumberFormat="1" applyFont="1" applyFill="1" applyBorder="1" applyAlignment="1">
      <alignment horizontal="center" vertical="center" readingOrder="1"/>
    </xf>
    <xf numFmtId="164" fontId="9" fillId="3" borderId="0" xfId="2" applyNumberFormat="1" applyFont="1" applyFill="1" applyBorder="1" applyAlignment="1">
      <alignment vertical="center" readingOrder="1"/>
    </xf>
    <xf numFmtId="9" fontId="9" fillId="3" borderId="0" xfId="2" applyFont="1" applyFill="1" applyBorder="1" applyAlignment="1">
      <alignment vertical="center"/>
    </xf>
    <xf numFmtId="0" fontId="6" fillId="3" borderId="0" xfId="0" applyFont="1" applyFill="1"/>
    <xf numFmtId="9" fontId="44" fillId="3" borderId="0" xfId="0" applyNumberFormat="1" applyFont="1" applyFill="1" applyAlignment="1">
      <alignment horizontal="right"/>
    </xf>
    <xf numFmtId="164" fontId="9" fillId="3" borderId="0" xfId="2" applyNumberFormat="1" applyFont="1" applyFill="1" applyBorder="1" applyAlignment="1">
      <alignment vertical="center"/>
    </xf>
    <xf numFmtId="164" fontId="9" fillId="3" borderId="0" xfId="2" applyNumberFormat="1" applyFont="1" applyFill="1" applyBorder="1" applyAlignment="1">
      <alignment horizontal="center" vertical="center"/>
    </xf>
    <xf numFmtId="0" fontId="35" fillId="3" borderId="0" xfId="0" applyFont="1" applyFill="1"/>
    <xf numFmtId="0" fontId="35" fillId="3" borderId="0" xfId="0" applyFont="1" applyFill="1" applyAlignment="1">
      <alignment horizontal="right"/>
    </xf>
    <xf numFmtId="164" fontId="36" fillId="3" borderId="0" xfId="2" applyNumberFormat="1" applyFont="1" applyFill="1" applyBorder="1" applyAlignment="1">
      <alignment horizontal="center" vertical="center"/>
    </xf>
    <xf numFmtId="9" fontId="36" fillId="3" borderId="0" xfId="2" applyFont="1" applyFill="1" applyBorder="1" applyAlignment="1">
      <alignment vertical="center"/>
    </xf>
    <xf numFmtId="0" fontId="0" fillId="7" borderId="0" xfId="0" applyFill="1" applyAlignment="1">
      <alignment horizontal="right"/>
    </xf>
    <xf numFmtId="0" fontId="13" fillId="2" borderId="0" xfId="0" applyFont="1" applyFill="1" applyAlignment="1">
      <alignment vertical="center"/>
    </xf>
    <xf numFmtId="0" fontId="0" fillId="2" borderId="0" xfId="0" applyFill="1" applyProtection="1">
      <protection hidden="1"/>
    </xf>
    <xf numFmtId="0" fontId="24" fillId="2" borderId="0" xfId="0" applyFont="1" applyFill="1" applyAlignment="1" applyProtection="1">
      <alignment wrapText="1"/>
      <protection hidden="1"/>
    </xf>
    <xf numFmtId="0" fontId="33" fillId="2" borderId="0" xfId="0" applyFont="1" applyFill="1" applyAlignment="1" applyProtection="1">
      <alignment vertical="top" wrapText="1"/>
      <protection hidden="1"/>
    </xf>
    <xf numFmtId="0" fontId="5" fillId="2" borderId="0" xfId="0" applyFont="1" applyFill="1" applyProtection="1">
      <protection hidden="1"/>
    </xf>
    <xf numFmtId="0" fontId="35"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21" fillId="2" borderId="0" xfId="0" applyFont="1" applyFill="1" applyAlignment="1" applyProtection="1">
      <alignment vertical="center"/>
      <protection hidden="1"/>
    </xf>
    <xf numFmtId="0" fontId="21" fillId="2" borderId="0" xfId="0" applyFont="1" applyFill="1" applyAlignment="1" applyProtection="1">
      <alignment horizontal="left"/>
      <protection hidden="1"/>
    </xf>
    <xf numFmtId="0" fontId="46" fillId="2" borderId="0" xfId="0" applyFont="1" applyFill="1" applyAlignment="1" applyProtection="1">
      <alignment horizontal="right" wrapText="1"/>
      <protection hidden="1"/>
    </xf>
    <xf numFmtId="0" fontId="39" fillId="2" borderId="0" xfId="0" applyFont="1" applyFill="1"/>
    <xf numFmtId="0" fontId="40" fillId="2" borderId="0" xfId="0" applyFont="1" applyFill="1"/>
    <xf numFmtId="0" fontId="41" fillId="2" borderId="0" xfId="0" applyFont="1" applyFill="1" applyAlignment="1">
      <alignment vertical="center"/>
    </xf>
    <xf numFmtId="164" fontId="40" fillId="2" borderId="0" xfId="1" applyNumberFormat="1" applyFont="1" applyFill="1" applyBorder="1"/>
    <xf numFmtId="0" fontId="39" fillId="2" borderId="0" xfId="0" applyFont="1" applyFill="1" applyAlignment="1">
      <alignment horizontal="right"/>
    </xf>
    <xf numFmtId="0" fontId="0" fillId="6" borderId="0" xfId="0" applyFill="1" applyProtection="1">
      <protection hidden="1"/>
    </xf>
    <xf numFmtId="0" fontId="4" fillId="2" borderId="0" xfId="0" applyFont="1" applyFill="1" applyProtection="1">
      <protection hidden="1"/>
    </xf>
    <xf numFmtId="0" fontId="0" fillId="6" borderId="0" xfId="0" applyFill="1"/>
    <xf numFmtId="0" fontId="2" fillId="2" borderId="0" xfId="0" applyFont="1" applyFill="1"/>
    <xf numFmtId="0" fontId="38" fillId="2" borderId="0" xfId="0" applyFont="1" applyFill="1"/>
    <xf numFmtId="9" fontId="39" fillId="2" borderId="0" xfId="0" applyNumberFormat="1" applyFont="1" applyFill="1" applyAlignment="1">
      <alignment horizontal="right"/>
    </xf>
    <xf numFmtId="9" fontId="39" fillId="2" borderId="0" xfId="2" applyFont="1" applyFill="1" applyBorder="1"/>
    <xf numFmtId="0" fontId="0" fillId="6" borderId="0" xfId="0" applyFill="1" applyAlignment="1">
      <alignment horizontal="right"/>
    </xf>
    <xf numFmtId="0" fontId="44" fillId="2" borderId="0" xfId="0" applyFont="1" applyFill="1" applyProtection="1">
      <protection hidden="1"/>
    </xf>
    <xf numFmtId="168" fontId="10" fillId="0" borderId="0" xfId="0" applyNumberFormat="1" applyFont="1" applyAlignment="1" applyProtection="1">
      <alignment horizontal="center"/>
      <protection hidden="1"/>
    </xf>
    <xf numFmtId="0" fontId="46" fillId="2" borderId="0" xfId="0" applyFont="1" applyFill="1"/>
    <xf numFmtId="0" fontId="35" fillId="3" borderId="0" xfId="0" applyFont="1" applyFill="1" applyAlignment="1" applyProtection="1">
      <alignment horizontal="left" vertical="center"/>
      <protection hidden="1"/>
    </xf>
    <xf numFmtId="0" fontId="50" fillId="7" borderId="0" xfId="0" applyFont="1" applyFill="1"/>
    <xf numFmtId="0" fontId="51" fillId="2" borderId="0" xfId="0" applyFont="1" applyFill="1"/>
    <xf numFmtId="0" fontId="52" fillId="7" borderId="0" xfId="0" applyFont="1" applyFill="1"/>
    <xf numFmtId="0" fontId="2" fillId="7" borderId="0" xfId="0" applyFont="1" applyFill="1"/>
    <xf numFmtId="164" fontId="2" fillId="7" borderId="0" xfId="0" applyNumberFormat="1" applyFont="1" applyFill="1"/>
    <xf numFmtId="0" fontId="0" fillId="3" borderId="7" xfId="0" applyFill="1" applyBorder="1"/>
    <xf numFmtId="0" fontId="16" fillId="3" borderId="8" xfId="0" applyFont="1" applyFill="1" applyBorder="1"/>
    <xf numFmtId="0" fontId="0" fillId="3" borderId="8" xfId="0" applyFill="1" applyBorder="1" applyAlignment="1">
      <alignment horizontal="center"/>
    </xf>
    <xf numFmtId="0" fontId="16" fillId="3" borderId="8" xfId="0" applyFont="1" applyFill="1" applyBorder="1" applyAlignment="1">
      <alignment horizontal="center"/>
    </xf>
    <xf numFmtId="0" fontId="29" fillId="3" borderId="8" xfId="0" applyFont="1" applyFill="1" applyBorder="1" applyAlignment="1">
      <alignment horizontal="center"/>
    </xf>
    <xf numFmtId="164" fontId="26" fillId="3" borderId="0" xfId="1" applyNumberFormat="1" applyFont="1" applyFill="1" applyBorder="1" applyAlignment="1" applyProtection="1">
      <alignment horizontal="center" vertical="center"/>
    </xf>
    <xf numFmtId="0" fontId="2" fillId="3" borderId="0" xfId="0" applyFont="1" applyFill="1" applyAlignment="1">
      <alignment vertical="center"/>
    </xf>
    <xf numFmtId="9" fontId="53" fillId="3" borderId="0" xfId="2" applyFont="1" applyFill="1" applyBorder="1" applyAlignment="1" applyProtection="1">
      <alignment horizontal="center" vertical="center"/>
    </xf>
    <xf numFmtId="0" fontId="53" fillId="3" borderId="0" xfId="0" applyFont="1" applyFill="1" applyAlignment="1">
      <alignment horizontal="center"/>
    </xf>
    <xf numFmtId="0" fontId="53" fillId="3" borderId="0" xfId="0" applyFont="1" applyFill="1" applyAlignment="1">
      <alignment horizontal="center" vertical="center"/>
    </xf>
    <xf numFmtId="0" fontId="54" fillId="3" borderId="0" xfId="0" applyFont="1" applyFill="1" applyAlignment="1">
      <alignment vertical="center"/>
    </xf>
    <xf numFmtId="0" fontId="53" fillId="3" borderId="0" xfId="0" applyFont="1" applyFill="1"/>
    <xf numFmtId="0" fontId="54" fillId="3" borderId="0" xfId="0" applyFont="1" applyFill="1"/>
    <xf numFmtId="0" fontId="53" fillId="3" borderId="0" xfId="0" applyFont="1" applyFill="1" applyAlignment="1">
      <alignment vertical="center"/>
    </xf>
    <xf numFmtId="0" fontId="2" fillId="3" borderId="0" xfId="0" applyFont="1" applyFill="1" applyAlignment="1">
      <alignment horizontal="center"/>
    </xf>
    <xf numFmtId="0" fontId="2" fillId="7" borderId="0" xfId="0" applyFont="1" applyFill="1" applyAlignment="1">
      <alignment vertical="center"/>
    </xf>
    <xf numFmtId="0" fontId="53" fillId="9" borderId="0" xfId="0" applyFont="1" applyFill="1"/>
    <xf numFmtId="0" fontId="54" fillId="9" borderId="0" xfId="0" applyFont="1" applyFill="1"/>
    <xf numFmtId="0" fontId="2" fillId="9" borderId="0" xfId="0" applyFont="1" applyFill="1"/>
    <xf numFmtId="164" fontId="55" fillId="9" borderId="0" xfId="1" applyNumberFormat="1" applyFont="1" applyFill="1" applyBorder="1" applyAlignment="1">
      <alignment horizontal="center" vertical="center"/>
    </xf>
    <xf numFmtId="0" fontId="2" fillId="3" borderId="0" xfId="0" applyFont="1" applyFill="1"/>
    <xf numFmtId="0" fontId="54" fillId="2" borderId="0" xfId="0" applyFont="1" applyFill="1" applyAlignment="1">
      <alignment horizontal="center"/>
    </xf>
    <xf numFmtId="0" fontId="53" fillId="3" borderId="8" xfId="0" applyFont="1" applyFill="1" applyBorder="1" applyAlignment="1">
      <alignment horizontal="center"/>
    </xf>
    <xf numFmtId="0" fontId="54" fillId="2" borderId="8" xfId="0" applyFont="1" applyFill="1" applyBorder="1" applyAlignment="1">
      <alignment horizontal="center"/>
    </xf>
    <xf numFmtId="0" fontId="2" fillId="3" borderId="8" xfId="0" applyFont="1" applyFill="1" applyBorder="1" applyAlignment="1">
      <alignment horizontal="center"/>
    </xf>
    <xf numFmtId="0" fontId="54" fillId="2" borderId="0" xfId="0" applyFont="1" applyFill="1"/>
    <xf numFmtId="0" fontId="59" fillId="9" borderId="0" xfId="0" applyFont="1" applyFill="1"/>
    <xf numFmtId="0" fontId="29" fillId="3" borderId="0" xfId="0" applyFont="1" applyFill="1" applyAlignment="1">
      <alignment horizontal="center" vertical="center"/>
    </xf>
    <xf numFmtId="0" fontId="29" fillId="3" borderId="8" xfId="0" applyFont="1" applyFill="1" applyBorder="1" applyAlignment="1">
      <alignment vertical="center"/>
    </xf>
    <xf numFmtId="0" fontId="60" fillId="3" borderId="8" xfId="0" applyFont="1" applyFill="1" applyBorder="1" applyAlignment="1">
      <alignment horizontal="center" vertical="center"/>
    </xf>
    <xf numFmtId="0" fontId="60" fillId="3" borderId="0" xfId="0" applyFont="1" applyFill="1" applyAlignment="1">
      <alignment horizontal="center" vertical="center"/>
    </xf>
    <xf numFmtId="0" fontId="30" fillId="3" borderId="8" xfId="0" applyFont="1" applyFill="1" applyBorder="1" applyAlignment="1">
      <alignment horizontal="center"/>
    </xf>
    <xf numFmtId="0" fontId="30" fillId="3" borderId="0" xfId="0" applyFont="1" applyFill="1"/>
    <xf numFmtId="0" fontId="30" fillId="3" borderId="8" xfId="0" applyFont="1" applyFill="1" applyBorder="1"/>
    <xf numFmtId="0" fontId="62" fillId="3" borderId="8" xfId="0" applyFont="1" applyFill="1" applyBorder="1" applyAlignment="1">
      <alignment horizontal="center" vertical="center"/>
    </xf>
    <xf numFmtId="0" fontId="62" fillId="3" borderId="0" xfId="0" applyFont="1" applyFill="1" applyAlignment="1">
      <alignment horizontal="center" vertical="center"/>
    </xf>
    <xf numFmtId="164" fontId="26" fillId="3" borderId="0" xfId="1" applyNumberFormat="1" applyFont="1" applyFill="1" applyBorder="1" applyAlignment="1">
      <alignment horizontal="center" vertical="center"/>
    </xf>
    <xf numFmtId="0" fontId="63" fillId="9" borderId="0" xfId="0" applyFont="1" applyFill="1"/>
    <xf numFmtId="0" fontId="62" fillId="3" borderId="8" xfId="0" applyFont="1" applyFill="1" applyBorder="1" applyAlignment="1">
      <alignment horizontal="center"/>
    </xf>
    <xf numFmtId="0" fontId="62" fillId="3" borderId="0" xfId="0" applyFont="1" applyFill="1" applyAlignment="1">
      <alignment horizontal="center"/>
    </xf>
    <xf numFmtId="0" fontId="63" fillId="3" borderId="0" xfId="0" applyFont="1" applyFill="1"/>
    <xf numFmtId="0" fontId="64" fillId="3" borderId="0" xfId="0" applyFont="1" applyFill="1"/>
    <xf numFmtId="164" fontId="52" fillId="7" borderId="0" xfId="0" applyNumberFormat="1" applyFont="1" applyFill="1"/>
    <xf numFmtId="9" fontId="35" fillId="2" borderId="0" xfId="2" applyFont="1" applyFill="1" applyBorder="1" applyAlignment="1" applyProtection="1">
      <alignment horizontal="center" vertical="center"/>
      <protection locked="0"/>
    </xf>
    <xf numFmtId="0" fontId="21" fillId="3" borderId="8" xfId="0" applyFont="1" applyFill="1" applyBorder="1" applyAlignment="1">
      <alignment vertical="center"/>
    </xf>
    <xf numFmtId="0" fontId="21" fillId="3" borderId="0" xfId="0" applyFont="1" applyFill="1" applyAlignment="1">
      <alignment vertical="center"/>
    </xf>
    <xf numFmtId="0" fontId="65" fillId="3" borderId="0" xfId="0" applyFont="1" applyFill="1" applyAlignment="1">
      <alignment vertical="center"/>
    </xf>
    <xf numFmtId="0" fontId="0" fillId="3" borderId="0" xfId="0" applyFill="1" applyAlignment="1">
      <alignment wrapText="1"/>
    </xf>
    <xf numFmtId="0" fontId="67" fillId="2" borderId="0" xfId="0" applyFont="1" applyFill="1" applyAlignment="1">
      <alignment vertical="center"/>
    </xf>
    <xf numFmtId="170" fontId="0" fillId="2" borderId="0" xfId="1" applyNumberFormat="1" applyFont="1" applyFill="1" applyAlignment="1">
      <alignment horizontal="left"/>
    </xf>
    <xf numFmtId="170" fontId="0" fillId="3" borderId="0" xfId="0" applyNumberFormat="1" applyFill="1"/>
    <xf numFmtId="0" fontId="0" fillId="2" borderId="0" xfId="0" applyFill="1" applyAlignment="1">
      <alignment horizontal="left"/>
    </xf>
    <xf numFmtId="9" fontId="2" fillId="7" borderId="0" xfId="2" applyFont="1" applyFill="1"/>
    <xf numFmtId="165" fontId="0" fillId="2" borderId="0" xfId="1" applyFont="1" applyFill="1" applyAlignment="1">
      <alignment wrapText="1"/>
    </xf>
    <xf numFmtId="0" fontId="0" fillId="11" borderId="0" xfId="0" applyFill="1"/>
    <xf numFmtId="164" fontId="40" fillId="2" borderId="0" xfId="1" applyNumberFormat="1" applyFont="1" applyFill="1"/>
    <xf numFmtId="0" fontId="46" fillId="2" borderId="0" xfId="0" applyFont="1" applyFill="1" applyAlignment="1">
      <alignment wrapText="1"/>
    </xf>
    <xf numFmtId="171" fontId="72" fillId="2" borderId="0" xfId="1" applyNumberFormat="1" applyFont="1" applyFill="1" applyBorder="1" applyAlignment="1" applyProtection="1">
      <alignment horizontal="right" vertical="center"/>
    </xf>
    <xf numFmtId="171" fontId="53" fillId="2" borderId="0" xfId="1" applyNumberFormat="1" applyFont="1" applyFill="1" applyBorder="1" applyAlignment="1" applyProtection="1">
      <alignment horizontal="right" vertical="center"/>
    </xf>
    <xf numFmtId="0" fontId="5" fillId="3" borderId="0" xfId="0" applyFont="1" applyFill="1"/>
    <xf numFmtId="0" fontId="25" fillId="3" borderId="0" xfId="0" applyFont="1" applyFill="1"/>
    <xf numFmtId="0" fontId="25" fillId="3" borderId="0" xfId="0" applyFont="1" applyFill="1" applyAlignment="1">
      <alignment horizontal="center" vertical="center"/>
    </xf>
    <xf numFmtId="0" fontId="25" fillId="2" borderId="0" xfId="0" applyFont="1" applyFill="1"/>
    <xf numFmtId="0" fontId="25" fillId="2" borderId="9" xfId="0" applyFont="1" applyFill="1" applyBorder="1"/>
    <xf numFmtId="170" fontId="35" fillId="2" borderId="0" xfId="1" applyNumberFormat="1" applyFont="1" applyFill="1" applyBorder="1" applyAlignment="1" applyProtection="1">
      <alignment horizontal="right" vertical="center"/>
      <protection locked="0"/>
    </xf>
    <xf numFmtId="170" fontId="35" fillId="3" borderId="0" xfId="1" applyNumberFormat="1" applyFont="1" applyFill="1" applyAlignment="1">
      <alignment horizontal="right"/>
    </xf>
    <xf numFmtId="170" fontId="35" fillId="3" borderId="8" xfId="1" applyNumberFormat="1" applyFont="1" applyFill="1" applyBorder="1" applyAlignment="1">
      <alignment horizontal="right"/>
    </xf>
    <xf numFmtId="170" fontId="35" fillId="3" borderId="8" xfId="1" applyNumberFormat="1" applyFont="1" applyFill="1" applyBorder="1" applyAlignment="1">
      <alignment horizontal="right" vertical="center"/>
    </xf>
    <xf numFmtId="170" fontId="35" fillId="3" borderId="0" xfId="1" applyNumberFormat="1" applyFont="1" applyFill="1" applyAlignment="1">
      <alignment horizontal="right" vertical="center"/>
    </xf>
    <xf numFmtId="170" fontId="53" fillId="3" borderId="0" xfId="1" applyNumberFormat="1" applyFont="1" applyFill="1" applyAlignment="1">
      <alignment horizontal="right"/>
    </xf>
    <xf numFmtId="170" fontId="35" fillId="3" borderId="0" xfId="1" applyNumberFormat="1" applyFont="1" applyFill="1" applyBorder="1" applyAlignment="1">
      <alignment horizontal="right" vertical="center"/>
    </xf>
    <xf numFmtId="170" fontId="53" fillId="3" borderId="0" xfId="1" applyNumberFormat="1" applyFont="1" applyFill="1" applyBorder="1" applyAlignment="1" applyProtection="1">
      <alignment horizontal="right" vertical="center"/>
    </xf>
    <xf numFmtId="170" fontId="35" fillId="3" borderId="0" xfId="1" applyNumberFormat="1" applyFont="1" applyFill="1" applyBorder="1" applyAlignment="1" applyProtection="1">
      <alignment horizontal="right" vertical="center"/>
      <protection locked="0"/>
    </xf>
    <xf numFmtId="170" fontId="60" fillId="3" borderId="0" xfId="1" applyNumberFormat="1" applyFont="1" applyFill="1" applyAlignment="1">
      <alignment horizontal="right" vertical="center"/>
    </xf>
    <xf numFmtId="170" fontId="61" fillId="9" borderId="0" xfId="1" applyNumberFormat="1" applyFont="1" applyFill="1" applyAlignment="1">
      <alignment horizontal="right"/>
    </xf>
    <xf numFmtId="170" fontId="36" fillId="9" borderId="0" xfId="1" applyNumberFormat="1" applyFont="1" applyFill="1" applyBorder="1" applyAlignment="1">
      <alignment horizontal="right" vertical="center"/>
    </xf>
    <xf numFmtId="170" fontId="53" fillId="3" borderId="0" xfId="1" applyNumberFormat="1" applyFont="1" applyFill="1" applyAlignment="1" applyProtection="1">
      <alignment horizontal="right"/>
    </xf>
    <xf numFmtId="170" fontId="35" fillId="3" borderId="0" xfId="1" applyNumberFormat="1" applyFont="1" applyFill="1" applyBorder="1" applyAlignment="1" applyProtection="1">
      <alignment horizontal="right" vertical="center"/>
    </xf>
    <xf numFmtId="170" fontId="53" fillId="3" borderId="0" xfId="1" applyNumberFormat="1" applyFont="1" applyFill="1" applyBorder="1" applyAlignment="1">
      <alignment horizontal="right" vertical="center"/>
    </xf>
    <xf numFmtId="0" fontId="6" fillId="3" borderId="0" xfId="0" applyFont="1" applyFill="1" applyAlignment="1">
      <alignment horizontal="right"/>
    </xf>
    <xf numFmtId="0" fontId="6" fillId="3" borderId="9" xfId="0" applyFont="1" applyFill="1" applyBorder="1"/>
    <xf numFmtId="0" fontId="6" fillId="3" borderId="9" xfId="0" applyFont="1" applyFill="1" applyBorder="1" applyAlignment="1">
      <alignment horizontal="right"/>
    </xf>
    <xf numFmtId="9" fontId="44" fillId="3" borderId="0" xfId="0" applyNumberFormat="1" applyFont="1" applyFill="1"/>
    <xf numFmtId="9" fontId="6" fillId="3" borderId="0" xfId="0" applyNumberFormat="1" applyFont="1" applyFill="1" applyAlignment="1">
      <alignment horizontal="right" vertical="center"/>
    </xf>
    <xf numFmtId="0" fontId="44" fillId="3" borderId="0" xfId="0" applyFont="1" applyFill="1" applyAlignment="1">
      <alignment horizontal="left"/>
    </xf>
    <xf numFmtId="9" fontId="44" fillId="3" borderId="9" xfId="0" applyNumberFormat="1" applyFont="1" applyFill="1" applyBorder="1" applyAlignment="1">
      <alignment horizontal="right"/>
    </xf>
    <xf numFmtId="0" fontId="5" fillId="3" borderId="9" xfId="0" applyFont="1" applyFill="1" applyBorder="1"/>
    <xf numFmtId="0" fontId="32" fillId="3" borderId="0" xfId="0" applyFont="1" applyFill="1"/>
    <xf numFmtId="0" fontId="76" fillId="7" borderId="0" xfId="0" applyFont="1" applyFill="1" applyAlignment="1">
      <alignment vertical="top"/>
    </xf>
    <xf numFmtId="164" fontId="42" fillId="7" borderId="0" xfId="1" applyNumberFormat="1" applyFont="1" applyFill="1" applyBorder="1" applyAlignment="1">
      <alignment horizontal="center" vertical="center"/>
    </xf>
    <xf numFmtId="167" fontId="42" fillId="7" borderId="0" xfId="0" applyNumberFormat="1" applyFont="1" applyFill="1" applyAlignment="1">
      <alignment vertical="center"/>
    </xf>
    <xf numFmtId="164" fontId="42" fillId="7" borderId="0" xfId="1" applyNumberFormat="1" applyFont="1" applyFill="1" applyBorder="1" applyAlignment="1">
      <alignment horizontal="center" vertical="top"/>
    </xf>
    <xf numFmtId="167" fontId="78" fillId="7" borderId="0" xfId="0" applyNumberFormat="1" applyFont="1" applyFill="1" applyAlignment="1">
      <alignment vertical="top" wrapText="1"/>
    </xf>
    <xf numFmtId="164" fontId="42" fillId="7" borderId="0" xfId="1" applyNumberFormat="1" applyFont="1" applyFill="1" applyBorder="1"/>
    <xf numFmtId="167" fontId="43" fillId="7" borderId="0" xfId="0" applyNumberFormat="1" applyFont="1" applyFill="1" applyAlignment="1">
      <alignment vertical="top" wrapText="1"/>
    </xf>
    <xf numFmtId="167" fontId="42" fillId="7" borderId="0" xfId="0" applyNumberFormat="1" applyFont="1" applyFill="1" applyAlignment="1">
      <alignment vertical="top"/>
    </xf>
    <xf numFmtId="0" fontId="42" fillId="7" borderId="0" xfId="0" applyFont="1" applyFill="1" applyAlignment="1">
      <alignment horizontal="center" vertical="top"/>
    </xf>
    <xf numFmtId="0" fontId="42" fillId="7" borderId="0" xfId="0" applyFont="1" applyFill="1"/>
    <xf numFmtId="0" fontId="25" fillId="2" borderId="0" xfId="0" applyFont="1" applyFill="1" applyAlignment="1">
      <alignment horizontal="center" vertical="center"/>
    </xf>
    <xf numFmtId="0" fontId="25" fillId="3" borderId="9" xfId="0" applyFont="1" applyFill="1" applyBorder="1"/>
    <xf numFmtId="0" fontId="32" fillId="8" borderId="0" xfId="0" applyFont="1" applyFill="1" applyAlignment="1" applyProtection="1">
      <alignment vertical="center"/>
      <protection locked="0"/>
    </xf>
    <xf numFmtId="0" fontId="21" fillId="3" borderId="0" xfId="0" applyFont="1" applyFill="1"/>
    <xf numFmtId="0" fontId="21" fillId="2" borderId="8" xfId="0" applyFont="1" applyFill="1" applyBorder="1"/>
    <xf numFmtId="0" fontId="35" fillId="2" borderId="8" xfId="0" applyFont="1" applyFill="1" applyBorder="1"/>
    <xf numFmtId="0" fontId="65" fillId="2" borderId="8" xfId="0" applyFont="1" applyFill="1" applyBorder="1"/>
    <xf numFmtId="0" fontId="32" fillId="2" borderId="8" xfId="0" applyFont="1" applyFill="1" applyBorder="1"/>
    <xf numFmtId="0" fontId="65" fillId="2" borderId="0" xfId="0" applyFont="1" applyFill="1"/>
    <xf numFmtId="0" fontId="65" fillId="2" borderId="0" xfId="0" applyFont="1" applyFill="1" applyAlignment="1">
      <alignment horizontal="left"/>
    </xf>
    <xf numFmtId="0" fontId="32" fillId="8" borderId="0" xfId="0" applyFont="1" applyFill="1" applyProtection="1">
      <protection locked="0"/>
    </xf>
    <xf numFmtId="0" fontId="81" fillId="2" borderId="0" xfId="0" applyFont="1" applyFill="1"/>
    <xf numFmtId="0" fontId="81" fillId="3" borderId="0" xfId="0" applyFont="1" applyFill="1"/>
    <xf numFmtId="0" fontId="23" fillId="2" borderId="0" xfId="0" applyFont="1" applyFill="1" applyAlignment="1">
      <alignment vertical="center"/>
    </xf>
    <xf numFmtId="0" fontId="23" fillId="3" borderId="0" xfId="0" applyFont="1" applyFill="1" applyAlignment="1">
      <alignment vertical="center"/>
    </xf>
    <xf numFmtId="0" fontId="23" fillId="2" borderId="0" xfId="0" applyFont="1" applyFill="1" applyAlignment="1">
      <alignment horizontal="center" vertical="center"/>
    </xf>
    <xf numFmtId="0" fontId="37" fillId="3" borderId="0" xfId="0" applyFont="1" applyFill="1" applyAlignment="1">
      <alignment horizontal="center" vertical="center" wrapText="1"/>
    </xf>
    <xf numFmtId="0" fontId="27" fillId="3" borderId="0" xfId="0" applyFont="1" applyFill="1" applyAlignment="1">
      <alignment horizontal="center" vertical="center"/>
    </xf>
    <xf numFmtId="0" fontId="79" fillId="2" borderId="0" xfId="0" applyFont="1" applyFill="1" applyAlignment="1">
      <alignment vertical="center"/>
    </xf>
    <xf numFmtId="0" fontId="23" fillId="2" borderId="9" xfId="0" applyFont="1" applyFill="1" applyBorder="1" applyAlignment="1">
      <alignment vertical="center"/>
    </xf>
    <xf numFmtId="0" fontId="23" fillId="3" borderId="9" xfId="0" applyFont="1" applyFill="1" applyBorder="1" applyAlignment="1">
      <alignment vertical="center"/>
    </xf>
    <xf numFmtId="0" fontId="23" fillId="2" borderId="9" xfId="0" applyFont="1" applyFill="1" applyBorder="1" applyAlignment="1">
      <alignment horizontal="center" vertical="center"/>
    </xf>
    <xf numFmtId="0" fontId="37" fillId="3" borderId="9" xfId="0" applyFont="1" applyFill="1" applyBorder="1" applyAlignment="1">
      <alignment horizontal="center" vertical="center" wrapText="1"/>
    </xf>
    <xf numFmtId="0" fontId="27" fillId="3" borderId="9" xfId="0" applyFont="1" applyFill="1" applyBorder="1" applyAlignment="1">
      <alignment horizontal="center" vertical="center"/>
    </xf>
    <xf numFmtId="0" fontId="79" fillId="2" borderId="9" xfId="0" applyFont="1" applyFill="1" applyBorder="1" applyAlignment="1">
      <alignment vertical="center"/>
    </xf>
    <xf numFmtId="170" fontId="32" fillId="3" borderId="11" xfId="1" applyNumberFormat="1" applyFont="1" applyFill="1" applyBorder="1" applyAlignment="1" applyProtection="1">
      <alignment horizontal="center" vertical="center"/>
    </xf>
    <xf numFmtId="0" fontId="34" fillId="2" borderId="0" xfId="0" applyFont="1" applyFill="1" applyAlignment="1" applyProtection="1">
      <alignment horizontal="left" wrapText="1"/>
      <protection hidden="1"/>
    </xf>
    <xf numFmtId="170" fontId="32" fillId="3" borderId="0" xfId="1" applyNumberFormat="1" applyFont="1" applyFill="1" applyBorder="1" applyAlignment="1" applyProtection="1">
      <alignment horizontal="center" vertical="center"/>
    </xf>
    <xf numFmtId="0" fontId="46" fillId="2" borderId="0" xfId="0" applyFont="1" applyFill="1" applyAlignment="1">
      <alignment horizontal="left" wrapText="1"/>
    </xf>
    <xf numFmtId="164" fontId="32" fillId="3" borderId="0"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164" fontId="22" fillId="3" borderId="0" xfId="1" applyNumberFormat="1" applyFont="1" applyFill="1" applyBorder="1" applyAlignment="1">
      <alignment horizontal="center" vertical="center"/>
    </xf>
    <xf numFmtId="164" fontId="22" fillId="3" borderId="9" xfId="1" applyNumberFormat="1" applyFont="1" applyFill="1" applyBorder="1" applyAlignment="1">
      <alignment horizontal="center" vertical="center"/>
    </xf>
    <xf numFmtId="164" fontId="22" fillId="3" borderId="0" xfId="0" applyNumberFormat="1" applyFont="1" applyFill="1" applyAlignment="1">
      <alignment horizontal="center" vertical="center"/>
    </xf>
    <xf numFmtId="0" fontId="22" fillId="3" borderId="0" xfId="0" applyFont="1" applyFill="1" applyAlignment="1">
      <alignment horizontal="center" vertical="center"/>
    </xf>
    <xf numFmtId="0" fontId="22" fillId="3" borderId="9" xfId="0" applyFont="1" applyFill="1" applyBorder="1" applyAlignment="1">
      <alignment horizontal="center" vertical="center"/>
    </xf>
    <xf numFmtId="0" fontId="23" fillId="3" borderId="0" xfId="0" applyFont="1" applyFill="1" applyAlignment="1">
      <alignment horizontal="center" vertical="center"/>
    </xf>
    <xf numFmtId="0" fontId="23" fillId="3" borderId="9" xfId="0" applyFont="1" applyFill="1" applyBorder="1" applyAlignment="1">
      <alignment horizontal="center" vertical="center"/>
    </xf>
    <xf numFmtId="0" fontId="23" fillId="3" borderId="0" xfId="0" applyFont="1" applyFill="1" applyAlignment="1">
      <alignment horizontal="center" vertical="center" wrapText="1"/>
    </xf>
    <xf numFmtId="0" fontId="23" fillId="3" borderId="9" xfId="0" applyFont="1" applyFill="1" applyBorder="1" applyAlignment="1">
      <alignment horizontal="center" vertical="center" wrapText="1"/>
    </xf>
    <xf numFmtId="0" fontId="26" fillId="3" borderId="0" xfId="0" applyFont="1" applyFill="1" applyAlignment="1">
      <alignment vertical="center"/>
    </xf>
    <xf numFmtId="0" fontId="26" fillId="2" borderId="0" xfId="0" applyFont="1" applyFill="1" applyAlignment="1">
      <alignment vertical="center"/>
    </xf>
    <xf numFmtId="0" fontId="0" fillId="2" borderId="0" xfId="0" applyFill="1" applyAlignment="1">
      <alignment vertical="center"/>
    </xf>
    <xf numFmtId="0" fontId="16" fillId="3" borderId="0" xfId="0" applyFont="1" applyFill="1" applyAlignment="1">
      <alignment vertical="center"/>
    </xf>
    <xf numFmtId="0" fontId="16" fillId="3" borderId="0" xfId="0" applyFont="1" applyFill="1" applyAlignment="1">
      <alignment horizontal="center" vertical="center"/>
    </xf>
    <xf numFmtId="170" fontId="35" fillId="3" borderId="0" xfId="1" applyNumberFormat="1" applyFont="1" applyFill="1" applyAlignment="1" applyProtection="1">
      <alignment horizontal="center" vertical="center"/>
    </xf>
    <xf numFmtId="0" fontId="30" fillId="3" borderId="0" xfId="0" applyFont="1" applyFill="1" applyAlignment="1">
      <alignment horizontal="center" vertical="center"/>
    </xf>
    <xf numFmtId="0" fontId="54" fillId="2" borderId="0" xfId="0" applyFont="1" applyFill="1" applyAlignment="1">
      <alignment horizontal="center" vertical="center"/>
    </xf>
    <xf numFmtId="0" fontId="2" fillId="3" borderId="0" xfId="0" applyFont="1" applyFill="1" applyAlignment="1">
      <alignment horizontal="center" vertical="center"/>
    </xf>
    <xf numFmtId="0" fontId="2" fillId="2" borderId="0" xfId="0" applyFont="1" applyFill="1" applyAlignment="1">
      <alignment vertical="center"/>
    </xf>
    <xf numFmtId="0" fontId="32" fillId="2" borderId="8" xfId="0" applyFont="1" applyFill="1" applyBorder="1" applyAlignment="1">
      <alignment vertical="center"/>
    </xf>
    <xf numFmtId="0" fontId="16" fillId="3" borderId="8" xfId="0" applyFont="1" applyFill="1" applyBorder="1" applyAlignment="1">
      <alignment vertical="center"/>
    </xf>
    <xf numFmtId="0" fontId="0" fillId="3" borderId="8" xfId="0" applyFill="1" applyBorder="1" applyAlignment="1">
      <alignment horizontal="center" vertical="center"/>
    </xf>
    <xf numFmtId="0" fontId="16" fillId="3" borderId="8" xfId="0" applyFont="1" applyFill="1" applyBorder="1" applyAlignment="1">
      <alignment horizontal="center" vertical="center"/>
    </xf>
    <xf numFmtId="170" fontId="35" fillId="3" borderId="8" xfId="1" applyNumberFormat="1" applyFont="1" applyFill="1" applyBorder="1" applyAlignment="1" applyProtection="1">
      <alignment horizontal="center" vertical="center"/>
    </xf>
    <xf numFmtId="0" fontId="30" fillId="3" borderId="8" xfId="0" applyFont="1" applyFill="1" applyBorder="1" applyAlignment="1">
      <alignment horizontal="center" vertical="center"/>
    </xf>
    <xf numFmtId="0" fontId="54" fillId="2" borderId="8" xfId="0" applyFont="1" applyFill="1" applyBorder="1" applyAlignment="1">
      <alignment horizontal="center" vertical="center"/>
    </xf>
    <xf numFmtId="0" fontId="2" fillId="3" borderId="8" xfId="0" applyFont="1" applyFill="1" applyBorder="1" applyAlignment="1">
      <alignment horizontal="center" vertical="center"/>
    </xf>
    <xf numFmtId="0" fontId="29" fillId="3" borderId="8" xfId="0" applyFont="1" applyFill="1" applyBorder="1" applyAlignment="1">
      <alignment horizontal="center" vertical="center"/>
    </xf>
    <xf numFmtId="0" fontId="53" fillId="3" borderId="8" xfId="0" applyFont="1" applyFill="1" applyBorder="1" applyAlignment="1">
      <alignment horizontal="center" vertical="center"/>
    </xf>
    <xf numFmtId="0" fontId="2" fillId="3" borderId="8" xfId="0" applyFont="1" applyFill="1" applyBorder="1" applyAlignment="1">
      <alignment vertical="center"/>
    </xf>
    <xf numFmtId="0" fontId="32" fillId="2" borderId="0" xfId="0" applyFont="1" applyFill="1" applyAlignment="1">
      <alignment vertical="center"/>
    </xf>
    <xf numFmtId="0" fontId="0" fillId="3" borderId="0" xfId="0" applyFill="1" applyAlignment="1">
      <alignment horizontal="center" vertical="center"/>
    </xf>
    <xf numFmtId="0" fontId="21" fillId="2" borderId="8" xfId="0" applyFont="1" applyFill="1" applyBorder="1" applyAlignment="1">
      <alignment vertical="center"/>
    </xf>
    <xf numFmtId="0" fontId="65" fillId="2" borderId="8" xfId="0" applyFont="1" applyFill="1" applyBorder="1" applyAlignment="1">
      <alignment horizontal="left" vertical="center"/>
    </xf>
    <xf numFmtId="0" fontId="35" fillId="2" borderId="8" xfId="0" applyFont="1" applyFill="1" applyBorder="1" applyAlignment="1">
      <alignment vertical="center"/>
    </xf>
    <xf numFmtId="164" fontId="26" fillId="3" borderId="8" xfId="1" applyNumberFormat="1" applyFont="1" applyFill="1" applyBorder="1" applyAlignment="1" applyProtection="1">
      <alignment horizontal="center" vertical="center"/>
    </xf>
    <xf numFmtId="0" fontId="30" fillId="3" borderId="8" xfId="0" applyFont="1" applyFill="1" applyBorder="1" applyAlignment="1">
      <alignment vertical="center"/>
    </xf>
    <xf numFmtId="0" fontId="54" fillId="3" borderId="8" xfId="0" applyFont="1" applyFill="1" applyBorder="1" applyAlignment="1">
      <alignment vertical="center"/>
    </xf>
    <xf numFmtId="0" fontId="65" fillId="3" borderId="8" xfId="0" applyFont="1" applyFill="1" applyBorder="1" applyAlignment="1">
      <alignment vertical="center"/>
    </xf>
    <xf numFmtId="0" fontId="21" fillId="2" borderId="0" xfId="0" applyFont="1" applyFill="1" applyAlignment="1">
      <alignment vertical="center"/>
    </xf>
    <xf numFmtId="0" fontId="65" fillId="2" borderId="0" xfId="0" applyFont="1" applyFill="1" applyAlignment="1">
      <alignment horizontal="left" vertical="center"/>
    </xf>
    <xf numFmtId="0" fontId="35" fillId="2" borderId="0" xfId="0" applyFont="1" applyFill="1" applyAlignment="1">
      <alignment vertical="center"/>
    </xf>
    <xf numFmtId="170" fontId="35" fillId="3" borderId="0" xfId="1" applyNumberFormat="1" applyFont="1" applyFill="1" applyBorder="1" applyAlignment="1" applyProtection="1">
      <alignment horizontal="center" vertical="center"/>
    </xf>
    <xf numFmtId="0" fontId="81" fillId="2" borderId="0" xfId="0" applyFont="1" applyFill="1" applyAlignment="1">
      <alignment horizontal="center" vertical="center"/>
    </xf>
    <xf numFmtId="170" fontId="60" fillId="3" borderId="0" xfId="1" applyNumberFormat="1" applyFont="1" applyFill="1" applyAlignment="1" applyProtection="1">
      <alignment vertical="center"/>
    </xf>
    <xf numFmtId="0" fontId="54" fillId="2" borderId="0" xfId="0" applyFont="1" applyFill="1" applyAlignment="1">
      <alignment vertical="center"/>
    </xf>
    <xf numFmtId="0" fontId="63" fillId="3" borderId="0" xfId="0" applyFont="1" applyFill="1" applyAlignment="1">
      <alignment vertical="center"/>
    </xf>
    <xf numFmtId="0" fontId="81" fillId="3" borderId="0" xfId="0" applyFont="1" applyFill="1" applyAlignment="1">
      <alignment horizontal="center"/>
    </xf>
    <xf numFmtId="170" fontId="61" fillId="9" borderId="0" xfId="1" applyNumberFormat="1" applyFont="1" applyFill="1" applyProtection="1"/>
    <xf numFmtId="0" fontId="81" fillId="3" borderId="0" xfId="0" applyFont="1" applyFill="1" applyAlignment="1">
      <alignment horizontal="left" vertical="center"/>
    </xf>
    <xf numFmtId="0" fontId="12" fillId="9" borderId="0" xfId="0" applyFont="1" applyFill="1"/>
    <xf numFmtId="170" fontId="36" fillId="9" borderId="0" xfId="1" applyNumberFormat="1" applyFont="1" applyFill="1" applyBorder="1" applyAlignment="1" applyProtection="1">
      <alignment horizontal="right" vertical="center"/>
    </xf>
    <xf numFmtId="170" fontId="35" fillId="9" borderId="0" xfId="1" applyNumberFormat="1" applyFont="1" applyFill="1" applyProtection="1"/>
    <xf numFmtId="170" fontId="35" fillId="9" borderId="0" xfId="1" applyNumberFormat="1" applyFont="1" applyFill="1" applyAlignment="1" applyProtection="1">
      <alignment horizontal="center"/>
    </xf>
    <xf numFmtId="170" fontId="35" fillId="3" borderId="0" xfId="1" applyNumberFormat="1" applyFont="1" applyFill="1" applyAlignment="1" applyProtection="1">
      <alignment horizontal="right"/>
    </xf>
    <xf numFmtId="170" fontId="35" fillId="3" borderId="0" xfId="1" applyNumberFormat="1" applyFont="1" applyFill="1" applyAlignment="1" applyProtection="1">
      <alignment horizontal="center"/>
    </xf>
    <xf numFmtId="170" fontId="35" fillId="3" borderId="8" xfId="1" applyNumberFormat="1" applyFont="1" applyFill="1" applyBorder="1" applyAlignment="1" applyProtection="1">
      <alignment horizontal="right"/>
    </xf>
    <xf numFmtId="170" fontId="35" fillId="3" borderId="8" xfId="1" applyNumberFormat="1" applyFont="1" applyFill="1" applyBorder="1" applyAlignment="1" applyProtection="1">
      <alignment horizontal="right" vertical="center"/>
    </xf>
    <xf numFmtId="170" fontId="35" fillId="3" borderId="8" xfId="1" applyNumberFormat="1" applyFont="1" applyFill="1" applyBorder="1" applyAlignment="1" applyProtection="1">
      <alignment horizontal="center"/>
    </xf>
    <xf numFmtId="170" fontId="35" fillId="3" borderId="0" xfId="1" applyNumberFormat="1" applyFont="1" applyFill="1" applyAlignment="1" applyProtection="1">
      <alignment horizontal="right" vertical="center"/>
    </xf>
    <xf numFmtId="0" fontId="25" fillId="3" borderId="8" xfId="0" applyFont="1" applyFill="1" applyBorder="1" applyAlignment="1">
      <alignment vertical="center"/>
    </xf>
    <xf numFmtId="0" fontId="25" fillId="3" borderId="0" xfId="0" applyFont="1" applyFill="1" applyAlignment="1">
      <alignment vertical="center"/>
    </xf>
    <xf numFmtId="0" fontId="65" fillId="2" borderId="8" xfId="0" applyFont="1" applyFill="1" applyBorder="1" applyAlignment="1">
      <alignment horizontal="left"/>
    </xf>
    <xf numFmtId="164" fontId="15" fillId="3" borderId="8" xfId="1" applyNumberFormat="1" applyFont="1" applyFill="1" applyBorder="1" applyAlignment="1" applyProtection="1">
      <alignment horizontal="center" vertical="center"/>
    </xf>
    <xf numFmtId="164" fontId="15" fillId="3" borderId="0" xfId="1" applyNumberFormat="1" applyFont="1" applyFill="1" applyBorder="1" applyAlignment="1" applyProtection="1">
      <alignment horizontal="center" vertical="center"/>
    </xf>
    <xf numFmtId="170" fontId="60" fillId="3" borderId="0" xfId="1" applyNumberFormat="1" applyFont="1" applyFill="1" applyAlignment="1" applyProtection="1">
      <alignment horizontal="right" vertical="center"/>
    </xf>
    <xf numFmtId="170" fontId="53" fillId="3" borderId="0" xfId="1" applyNumberFormat="1" applyFont="1" applyFill="1" applyAlignment="1" applyProtection="1">
      <alignment horizontal="right" vertical="center"/>
    </xf>
    <xf numFmtId="170" fontId="53" fillId="3" borderId="0" xfId="1" applyNumberFormat="1" applyFont="1" applyFill="1" applyAlignment="1" applyProtection="1">
      <alignment vertical="center"/>
    </xf>
    <xf numFmtId="170" fontId="61" fillId="9" borderId="0" xfId="1" applyNumberFormat="1" applyFont="1" applyFill="1" applyAlignment="1" applyProtection="1">
      <alignment horizontal="right"/>
    </xf>
    <xf numFmtId="170" fontId="35" fillId="9" borderId="0" xfId="1" applyNumberFormat="1" applyFont="1" applyFill="1" applyAlignment="1" applyProtection="1">
      <alignment horizontal="right"/>
    </xf>
    <xf numFmtId="0" fontId="18" fillId="2" borderId="0" xfId="0" applyFont="1" applyFill="1"/>
    <xf numFmtId="0" fontId="13" fillId="2" borderId="0" xfId="0" applyFont="1" applyFill="1"/>
    <xf numFmtId="0" fontId="32" fillId="2" borderId="8" xfId="0" applyFont="1" applyFill="1" applyBorder="1" applyAlignment="1">
      <alignment horizontal="left" vertical="center"/>
    </xf>
    <xf numFmtId="9" fontId="35" fillId="3" borderId="8" xfId="2" applyFont="1" applyFill="1" applyBorder="1" applyAlignment="1" applyProtection="1">
      <alignment horizontal="center" vertical="center"/>
    </xf>
    <xf numFmtId="0" fontId="32" fillId="10" borderId="8" xfId="0" applyFont="1" applyFill="1" applyBorder="1"/>
    <xf numFmtId="0" fontId="32" fillId="2" borderId="0" xfId="0" applyFont="1" applyFill="1" applyAlignment="1">
      <alignment horizontal="left" vertical="center"/>
    </xf>
    <xf numFmtId="0" fontId="32" fillId="10" borderId="0" xfId="0" applyFont="1" applyFill="1"/>
    <xf numFmtId="0" fontId="54" fillId="3" borderId="0" xfId="0" applyFont="1" applyFill="1" applyAlignment="1">
      <alignment horizontal="center"/>
    </xf>
    <xf numFmtId="0" fontId="81" fillId="2" borderId="0" xfId="0" applyFont="1" applyFill="1" applyAlignment="1">
      <alignment horizontal="center"/>
    </xf>
    <xf numFmtId="170" fontId="60" fillId="3" borderId="0" xfId="1" applyNumberFormat="1" applyFont="1" applyFill="1" applyAlignment="1" applyProtection="1">
      <alignment horizontal="right"/>
    </xf>
    <xf numFmtId="0" fontId="31" fillId="9" borderId="0" xfId="0" applyFont="1" applyFill="1"/>
    <xf numFmtId="164" fontId="55" fillId="9" borderId="0" xfId="1" applyNumberFormat="1" applyFont="1" applyFill="1" applyBorder="1" applyAlignment="1" applyProtection="1">
      <alignment horizontal="center" vertical="center"/>
    </xf>
    <xf numFmtId="170" fontId="2" fillId="9" borderId="0" xfId="1" applyNumberFormat="1" applyFont="1" applyFill="1" applyProtection="1"/>
    <xf numFmtId="0" fontId="13" fillId="2" borderId="0" xfId="0" applyFont="1" applyFill="1" applyAlignment="1">
      <alignment vertical="center" wrapText="1"/>
    </xf>
    <xf numFmtId="0" fontId="82" fillId="2" borderId="0" xfId="0" applyFont="1" applyFill="1" applyAlignment="1">
      <alignment vertical="center" wrapText="1"/>
    </xf>
    <xf numFmtId="0" fontId="60" fillId="3" borderId="0" xfId="0" applyFont="1" applyFill="1" applyAlignment="1">
      <alignment vertical="center"/>
    </xf>
    <xf numFmtId="0" fontId="0" fillId="2" borderId="8" xfId="0" applyFill="1" applyBorder="1"/>
    <xf numFmtId="0" fontId="81" fillId="2" borderId="8" xfId="0" applyFont="1" applyFill="1" applyBorder="1"/>
    <xf numFmtId="0" fontId="0" fillId="3" borderId="8" xfId="0" applyFill="1" applyBorder="1"/>
    <xf numFmtId="0" fontId="29" fillId="3" borderId="8" xfId="0" applyFont="1" applyFill="1" applyBorder="1"/>
    <xf numFmtId="0" fontId="54" fillId="2" borderId="8" xfId="0" applyFont="1" applyFill="1" applyBorder="1"/>
    <xf numFmtId="0" fontId="54" fillId="3" borderId="8" xfId="0" applyFont="1" applyFill="1" applyBorder="1"/>
    <xf numFmtId="0" fontId="63" fillId="3" borderId="8" xfId="0" applyFont="1" applyFill="1" applyBorder="1"/>
    <xf numFmtId="0" fontId="53" fillId="3" borderId="8" xfId="0" applyFont="1" applyFill="1" applyBorder="1"/>
    <xf numFmtId="0" fontId="12" fillId="3" borderId="0" xfId="0" applyFont="1" applyFill="1"/>
    <xf numFmtId="0" fontId="21" fillId="6" borderId="0" xfId="0" applyFont="1" applyFill="1"/>
    <xf numFmtId="0" fontId="19" fillId="3" borderId="0" xfId="0" applyFont="1" applyFill="1"/>
    <xf numFmtId="0" fontId="19" fillId="3" borderId="8" xfId="0" applyFont="1" applyFill="1" applyBorder="1"/>
    <xf numFmtId="0" fontId="58" fillId="9" borderId="0" xfId="0" applyFont="1" applyFill="1"/>
    <xf numFmtId="164" fontId="56" fillId="9" borderId="0" xfId="1" applyNumberFormat="1" applyFont="1" applyFill="1" applyBorder="1" applyAlignment="1" applyProtection="1">
      <alignment horizontal="center" vertical="center"/>
    </xf>
    <xf numFmtId="0" fontId="17" fillId="3" borderId="0" xfId="0" applyFont="1" applyFill="1" applyAlignment="1">
      <alignment vertical="center"/>
    </xf>
    <xf numFmtId="0" fontId="69" fillId="2" borderId="0" xfId="0" applyFont="1" applyFill="1" applyAlignment="1">
      <alignment horizontal="left" vertical="top"/>
    </xf>
    <xf numFmtId="0" fontId="68" fillId="2" borderId="0" xfId="0" applyFont="1" applyFill="1"/>
    <xf numFmtId="0" fontId="70" fillId="2" borderId="0" xfId="0" applyFont="1" applyFill="1" applyAlignment="1">
      <alignment horizontal="left"/>
    </xf>
    <xf numFmtId="0" fontId="68" fillId="2" borderId="0" xfId="0" applyFont="1" applyFill="1" applyAlignment="1">
      <alignment vertical="center"/>
    </xf>
    <xf numFmtId="0" fontId="58" fillId="3" borderId="0" xfId="0" applyFont="1" applyFill="1"/>
    <xf numFmtId="0" fontId="26" fillId="3" borderId="0" xfId="0" applyFont="1" applyFill="1" applyAlignment="1">
      <alignment horizontal="center"/>
    </xf>
    <xf numFmtId="0" fontId="62" fillId="3" borderId="0" xfId="0" applyFont="1" applyFill="1"/>
    <xf numFmtId="0" fontId="64" fillId="3" borderId="0" xfId="0" applyFont="1" applyFill="1" applyAlignment="1">
      <alignment horizontal="center"/>
    </xf>
    <xf numFmtId="0" fontId="63" fillId="3" borderId="0" xfId="0" applyFont="1" applyFill="1" applyAlignment="1">
      <alignment horizontal="center"/>
    </xf>
    <xf numFmtId="0" fontId="63" fillId="2" borderId="0" xfId="0" applyFont="1" applyFill="1" applyAlignment="1">
      <alignment horizontal="center"/>
    </xf>
    <xf numFmtId="0" fontId="59" fillId="3" borderId="0" xfId="0" applyFont="1" applyFill="1"/>
    <xf numFmtId="0" fontId="53" fillId="2" borderId="8" xfId="0" applyFont="1" applyFill="1" applyBorder="1"/>
    <xf numFmtId="0" fontId="2" fillId="2" borderId="8" xfId="0" applyFont="1" applyFill="1" applyBorder="1"/>
    <xf numFmtId="0" fontId="68" fillId="2" borderId="8" xfId="0" applyFont="1" applyFill="1" applyBorder="1"/>
    <xf numFmtId="0" fontId="2" fillId="3" borderId="8" xfId="0" applyFont="1" applyFill="1" applyBorder="1"/>
    <xf numFmtId="0" fontId="54" fillId="3" borderId="8" xfId="0" applyFont="1" applyFill="1" applyBorder="1" applyAlignment="1">
      <alignment horizontal="center"/>
    </xf>
    <xf numFmtId="0" fontId="53" fillId="2" borderId="0" xfId="0" applyFont="1" applyFill="1"/>
    <xf numFmtId="0" fontId="2" fillId="3" borderId="10" xfId="0" applyFont="1" applyFill="1" applyBorder="1" applyAlignment="1">
      <alignment horizontal="center"/>
    </xf>
    <xf numFmtId="0" fontId="53" fillId="3" borderId="10" xfId="0" applyFont="1" applyFill="1" applyBorder="1" applyAlignment="1">
      <alignment horizontal="center"/>
    </xf>
    <xf numFmtId="0" fontId="71" fillId="2" borderId="0" xfId="0" applyFont="1" applyFill="1"/>
    <xf numFmtId="0" fontId="71" fillId="3" borderId="0" xfId="0" applyFont="1" applyFill="1"/>
    <xf numFmtId="170" fontId="22" fillId="3" borderId="0" xfId="1" applyNumberFormat="1" applyFont="1" applyFill="1" applyBorder="1" applyAlignment="1" applyProtection="1">
      <alignment horizontal="center" vertical="center"/>
    </xf>
    <xf numFmtId="170" fontId="22" fillId="3" borderId="11" xfId="1" applyNumberFormat="1" applyFont="1" applyFill="1" applyBorder="1" applyAlignment="1" applyProtection="1">
      <alignment horizontal="center" vertical="center"/>
    </xf>
    <xf numFmtId="170" fontId="22" fillId="3" borderId="0" xfId="1" applyNumberFormat="1" applyFont="1" applyFill="1" applyAlignment="1" applyProtection="1">
      <alignment horizontal="center" vertical="center"/>
    </xf>
    <xf numFmtId="171" fontId="22" fillId="3" borderId="0" xfId="0" applyNumberFormat="1" applyFont="1" applyFill="1" applyAlignment="1">
      <alignment horizontal="center" vertical="center"/>
    </xf>
    <xf numFmtId="171" fontId="22" fillId="2" borderId="0" xfId="0" applyNumberFormat="1" applyFont="1" applyFill="1" applyAlignment="1">
      <alignment horizontal="center" vertical="center"/>
    </xf>
    <xf numFmtId="0" fontId="49" fillId="2" borderId="0" xfId="0" applyFont="1" applyFill="1"/>
    <xf numFmtId="0" fontId="49" fillId="3" borderId="0" xfId="0" applyFont="1" applyFill="1"/>
    <xf numFmtId="170" fontId="66" fillId="3" borderId="0" xfId="1" applyNumberFormat="1" applyFont="1" applyFill="1" applyBorder="1" applyAlignment="1" applyProtection="1">
      <alignment horizontal="center" vertical="center"/>
    </xf>
    <xf numFmtId="170" fontId="66" fillId="3" borderId="11" xfId="1" applyNumberFormat="1" applyFont="1" applyFill="1" applyBorder="1" applyAlignment="1" applyProtection="1">
      <alignment horizontal="center" vertical="center"/>
    </xf>
    <xf numFmtId="170" fontId="66" fillId="3" borderId="0" xfId="1" applyNumberFormat="1" applyFont="1" applyFill="1" applyAlignment="1" applyProtection="1">
      <alignment horizontal="center" vertical="center"/>
    </xf>
    <xf numFmtId="171" fontId="66" fillId="3" borderId="0" xfId="0" applyNumberFormat="1" applyFont="1" applyFill="1" applyAlignment="1">
      <alignment horizontal="center" vertical="center"/>
    </xf>
    <xf numFmtId="171" fontId="66" fillId="2" borderId="0" xfId="0" applyNumberFormat="1" applyFont="1" applyFill="1" applyAlignment="1">
      <alignment horizontal="center" vertical="center"/>
    </xf>
    <xf numFmtId="0" fontId="66" fillId="2" borderId="0" xfId="0" applyFont="1" applyFill="1" applyAlignment="1">
      <alignment horizontal="left" vertical="center"/>
    </xf>
    <xf numFmtId="0" fontId="22" fillId="2" borderId="0" xfId="0" applyFont="1" applyFill="1" applyAlignment="1">
      <alignment horizontal="left" vertical="center"/>
    </xf>
    <xf numFmtId="0" fontId="70" fillId="2" borderId="0" xfId="0" applyFont="1" applyFill="1" applyAlignment="1">
      <alignment vertical="center"/>
    </xf>
    <xf numFmtId="0" fontId="70" fillId="3" borderId="0" xfId="0" applyFont="1" applyFill="1" applyAlignment="1">
      <alignment vertical="center"/>
    </xf>
    <xf numFmtId="171" fontId="32" fillId="3" borderId="0" xfId="0" applyNumberFormat="1" applyFont="1" applyFill="1" applyAlignment="1">
      <alignment horizontal="center" vertical="center"/>
    </xf>
    <xf numFmtId="171" fontId="32" fillId="2" borderId="0" xfId="0" applyNumberFormat="1" applyFont="1" applyFill="1" applyAlignment="1">
      <alignment horizontal="center" vertical="center"/>
    </xf>
    <xf numFmtId="0" fontId="56" fillId="3" borderId="0" xfId="0" applyFont="1" applyFill="1"/>
    <xf numFmtId="0" fontId="22" fillId="3" borderId="0" xfId="0" applyFont="1" applyFill="1" applyAlignment="1">
      <alignment horizontal="left" vertical="center"/>
    </xf>
    <xf numFmtId="0" fontId="70" fillId="9" borderId="0" xfId="0" applyFont="1" applyFill="1" applyAlignment="1">
      <alignment vertical="center"/>
    </xf>
    <xf numFmtId="170" fontId="22" fillId="9" borderId="0" xfId="1" applyNumberFormat="1" applyFont="1" applyFill="1" applyBorder="1" applyAlignment="1" applyProtection="1">
      <alignment horizontal="center" vertical="center"/>
    </xf>
    <xf numFmtId="170" fontId="22" fillId="9" borderId="11" xfId="1" applyNumberFormat="1" applyFont="1" applyFill="1" applyBorder="1" applyAlignment="1" applyProtection="1">
      <alignment horizontal="center" vertical="center"/>
    </xf>
    <xf numFmtId="170" fontId="32" fillId="9" borderId="0" xfId="1" applyNumberFormat="1" applyFont="1" applyFill="1" applyBorder="1" applyAlignment="1" applyProtection="1">
      <alignment horizontal="center" vertical="center"/>
    </xf>
    <xf numFmtId="171" fontId="32" fillId="9" borderId="0" xfId="0" applyNumberFormat="1" applyFont="1" applyFill="1" applyAlignment="1">
      <alignment horizontal="center" vertical="center"/>
    </xf>
    <xf numFmtId="171" fontId="22" fillId="9" borderId="0" xfId="0" applyNumberFormat="1" applyFont="1" applyFill="1" applyAlignment="1">
      <alignment horizontal="center" vertical="center"/>
    </xf>
    <xf numFmtId="0" fontId="56" fillId="9" borderId="0" xfId="0" applyFont="1" applyFill="1"/>
    <xf numFmtId="0" fontId="32" fillId="3" borderId="0" xfId="0" applyFont="1" applyFill="1" applyAlignment="1">
      <alignment horizontal="left" vertical="center"/>
    </xf>
    <xf numFmtId="170" fontId="32" fillId="9" borderId="11" xfId="1" applyNumberFormat="1" applyFont="1" applyFill="1" applyBorder="1" applyAlignment="1" applyProtection="1">
      <alignment horizontal="center" vertical="center"/>
    </xf>
    <xf numFmtId="0" fontId="25" fillId="3" borderId="0" xfId="0" applyFont="1" applyFill="1" applyAlignment="1">
      <alignment horizontal="left" vertical="center"/>
    </xf>
    <xf numFmtId="0" fontId="27" fillId="3" borderId="0" xfId="0" applyFont="1" applyFill="1" applyAlignment="1">
      <alignment horizontal="left" vertical="center"/>
    </xf>
    <xf numFmtId="171" fontId="22" fillId="9" borderId="0" xfId="1" applyNumberFormat="1" applyFont="1" applyFill="1" applyBorder="1" applyAlignment="1" applyProtection="1">
      <alignment vertical="center"/>
    </xf>
    <xf numFmtId="171" fontId="22" fillId="9" borderId="11" xfId="1" applyNumberFormat="1" applyFont="1" applyFill="1" applyBorder="1" applyAlignment="1" applyProtection="1">
      <alignment vertical="center"/>
    </xf>
    <xf numFmtId="171" fontId="32" fillId="9" borderId="0" xfId="0" applyNumberFormat="1" applyFont="1" applyFill="1"/>
    <xf numFmtId="171" fontId="32" fillId="3" borderId="0" xfId="0" applyNumberFormat="1" applyFont="1" applyFill="1"/>
    <xf numFmtId="171" fontId="32" fillId="9" borderId="0" xfId="1" applyNumberFormat="1" applyFont="1" applyFill="1" applyBorder="1" applyAlignment="1" applyProtection="1"/>
    <xf numFmtId="171" fontId="32" fillId="9" borderId="11" xfId="1" applyNumberFormat="1" applyFont="1" applyFill="1" applyBorder="1" applyAlignment="1" applyProtection="1"/>
    <xf numFmtId="0" fontId="25" fillId="2" borderId="0" xfId="0" applyFont="1" applyFill="1" applyAlignment="1">
      <alignment horizontal="left" vertical="center"/>
    </xf>
    <xf numFmtId="0" fontId="27" fillId="2" borderId="0" xfId="0" applyFont="1" applyFill="1" applyAlignment="1">
      <alignment horizontal="left" vertical="center"/>
    </xf>
    <xf numFmtId="171" fontId="28" fillId="3" borderId="0" xfId="1" applyNumberFormat="1" applyFont="1" applyFill="1" applyBorder="1" applyAlignment="1" applyProtection="1">
      <alignment vertical="center"/>
    </xf>
    <xf numFmtId="171" fontId="28" fillId="3" borderId="11" xfId="1" applyNumberFormat="1" applyFont="1" applyFill="1" applyBorder="1" applyAlignment="1" applyProtection="1">
      <alignment vertical="center"/>
    </xf>
    <xf numFmtId="171" fontId="25" fillId="3" borderId="0" xfId="0" applyNumberFormat="1" applyFont="1" applyFill="1"/>
    <xf numFmtId="171" fontId="25" fillId="2" borderId="0" xfId="0" applyNumberFormat="1" applyFont="1" applyFill="1"/>
    <xf numFmtId="171" fontId="28" fillId="2" borderId="0" xfId="1" applyNumberFormat="1" applyFont="1" applyFill="1" applyBorder="1" applyAlignment="1" applyProtection="1">
      <alignment vertical="center"/>
    </xf>
    <xf numFmtId="171" fontId="25" fillId="3" borderId="0" xfId="1" applyNumberFormat="1" applyFont="1" applyFill="1" applyBorder="1" applyAlignment="1" applyProtection="1"/>
    <xf numFmtId="171" fontId="25" fillId="2" borderId="0" xfId="1" applyNumberFormat="1" applyFont="1" applyFill="1" applyBorder="1" applyAlignment="1" applyProtection="1"/>
    <xf numFmtId="0" fontId="73" fillId="2" borderId="0" xfId="0" applyFont="1" applyFill="1" applyAlignment="1">
      <alignment vertical="center"/>
    </xf>
    <xf numFmtId="0" fontId="73" fillId="2" borderId="0" xfId="0" applyFont="1" applyFill="1" applyAlignment="1">
      <alignment horizontal="left" vertical="center"/>
    </xf>
    <xf numFmtId="0" fontId="73" fillId="10" borderId="0" xfId="0" applyFont="1" applyFill="1" applyAlignment="1">
      <alignment vertical="center"/>
    </xf>
    <xf numFmtId="0" fontId="74" fillId="2" borderId="0" xfId="0" applyFont="1" applyFill="1" applyAlignment="1">
      <alignment vertical="center"/>
    </xf>
    <xf numFmtId="0" fontId="74" fillId="3" borderId="0" xfId="0" applyFont="1" applyFill="1" applyAlignment="1">
      <alignment vertical="center"/>
    </xf>
    <xf numFmtId="9" fontId="73" fillId="3" borderId="0" xfId="2" applyFont="1" applyFill="1" applyBorder="1" applyAlignment="1" applyProtection="1">
      <alignment vertical="center"/>
    </xf>
    <xf numFmtId="9" fontId="73" fillId="3" borderId="11" xfId="2" applyFont="1" applyFill="1" applyBorder="1" applyAlignment="1" applyProtection="1">
      <alignment vertical="center"/>
    </xf>
    <xf numFmtId="0" fontId="73" fillId="3" borderId="0" xfId="0" applyFont="1" applyFill="1" applyAlignment="1">
      <alignment vertical="center"/>
    </xf>
    <xf numFmtId="0" fontId="75" fillId="2" borderId="0" xfId="0" applyFont="1" applyFill="1"/>
    <xf numFmtId="0" fontId="73" fillId="2" borderId="0" xfId="0" applyFont="1" applyFill="1"/>
    <xf numFmtId="0" fontId="57" fillId="2" borderId="0" xfId="0" applyFont="1" applyFill="1" applyAlignment="1">
      <alignment vertical="center"/>
    </xf>
    <xf numFmtId="0" fontId="59" fillId="2" borderId="0" xfId="0" applyFont="1" applyFill="1" applyAlignment="1">
      <alignment vertical="center"/>
    </xf>
    <xf numFmtId="0" fontId="58" fillId="2" borderId="0" xfId="0" applyFont="1" applyFill="1" applyAlignment="1">
      <alignment vertical="center"/>
    </xf>
    <xf numFmtId="0" fontId="25" fillId="2" borderId="0" xfId="0" applyFont="1" applyFill="1" applyAlignment="1">
      <alignment vertical="center"/>
    </xf>
    <xf numFmtId="0" fontId="25" fillId="10" borderId="0" xfId="0" applyFont="1" applyFill="1" applyAlignment="1">
      <alignment vertical="center"/>
    </xf>
    <xf numFmtId="0" fontId="2" fillId="2" borderId="0" xfId="0" applyFont="1" applyFill="1" applyAlignment="1">
      <alignment horizontal="center"/>
    </xf>
    <xf numFmtId="0" fontId="25" fillId="2" borderId="9" xfId="0" applyFont="1" applyFill="1" applyBorder="1" applyAlignment="1">
      <alignment vertical="center"/>
    </xf>
    <xf numFmtId="0" fontId="58" fillId="2" borderId="9" xfId="0" applyFont="1" applyFill="1" applyBorder="1" applyAlignment="1">
      <alignment vertical="center"/>
    </xf>
    <xf numFmtId="0" fontId="2" fillId="2" borderId="9" xfId="0" applyFont="1" applyFill="1" applyBorder="1"/>
    <xf numFmtId="0" fontId="2" fillId="3" borderId="9" xfId="0" applyFont="1" applyFill="1" applyBorder="1"/>
    <xf numFmtId="0" fontId="2" fillId="3" borderId="9" xfId="0" applyFont="1" applyFill="1" applyBorder="1" applyAlignment="1">
      <alignment horizontal="center"/>
    </xf>
    <xf numFmtId="0" fontId="53" fillId="3" borderId="9" xfId="0" applyFont="1" applyFill="1" applyBorder="1" applyAlignment="1">
      <alignment horizontal="center"/>
    </xf>
    <xf numFmtId="0" fontId="53" fillId="3" borderId="9" xfId="0" applyFont="1" applyFill="1" applyBorder="1" applyAlignment="1">
      <alignment horizontal="center" vertical="center"/>
    </xf>
    <xf numFmtId="0" fontId="53" fillId="2" borderId="0" xfId="0" applyFont="1" applyFill="1" applyAlignment="1">
      <alignment horizontal="center"/>
    </xf>
    <xf numFmtId="0" fontId="2" fillId="3" borderId="12" xfId="0" applyFont="1" applyFill="1" applyBorder="1"/>
    <xf numFmtId="0" fontId="32" fillId="10" borderId="0" xfId="0" applyFont="1" applyFill="1" applyAlignment="1">
      <alignment vertical="center"/>
    </xf>
    <xf numFmtId="171" fontId="54" fillId="3" borderId="0" xfId="0" applyNumberFormat="1" applyFont="1" applyFill="1" applyAlignment="1">
      <alignment horizontal="right"/>
    </xf>
    <xf numFmtId="171" fontId="54" fillId="2" borderId="0" xfId="0" applyNumberFormat="1" applyFont="1" applyFill="1" applyAlignment="1">
      <alignment horizontal="right"/>
    </xf>
    <xf numFmtId="171" fontId="2" fillId="2" borderId="0" xfId="0" applyNumberFormat="1" applyFont="1" applyFill="1" applyAlignment="1">
      <alignment horizontal="right"/>
    </xf>
    <xf numFmtId="171" fontId="53" fillId="2" borderId="0" xfId="0" applyNumberFormat="1" applyFont="1" applyFill="1" applyAlignment="1">
      <alignment horizontal="right"/>
    </xf>
    <xf numFmtId="0" fontId="22" fillId="2" borderId="0" xfId="0" applyFont="1" applyFill="1" applyAlignment="1">
      <alignment vertical="center"/>
    </xf>
    <xf numFmtId="0" fontId="37" fillId="2" borderId="0" xfId="0" applyFont="1" applyFill="1" applyAlignment="1">
      <alignment vertical="center"/>
    </xf>
    <xf numFmtId="0" fontId="81" fillId="2" borderId="0" xfId="0" applyFont="1" applyFill="1" applyAlignment="1">
      <alignment vertical="center"/>
    </xf>
    <xf numFmtId="0" fontId="81" fillId="3" borderId="0" xfId="0" applyFont="1" applyFill="1" applyAlignment="1">
      <alignment vertical="center"/>
    </xf>
    <xf numFmtId="170" fontId="32" fillId="9" borderId="0" xfId="1" applyNumberFormat="1" applyFont="1" applyFill="1" applyAlignment="1" applyProtection="1">
      <alignment horizontal="center" vertical="center"/>
    </xf>
    <xf numFmtId="171" fontId="54" fillId="9" borderId="0" xfId="0" applyNumberFormat="1" applyFont="1" applyFill="1" applyAlignment="1">
      <alignment horizontal="right"/>
    </xf>
    <xf numFmtId="170" fontId="22" fillId="9" borderId="0" xfId="1" applyNumberFormat="1" applyFont="1" applyFill="1" applyAlignment="1" applyProtection="1">
      <alignment horizontal="center" vertical="center"/>
    </xf>
    <xf numFmtId="171" fontId="0" fillId="2" borderId="0" xfId="0" applyNumberFormat="1" applyFill="1" applyAlignment="1">
      <alignment horizontal="right"/>
    </xf>
    <xf numFmtId="0" fontId="56" fillId="3" borderId="0" xfId="0" applyFont="1" applyFill="1" applyAlignment="1">
      <alignment vertical="center"/>
    </xf>
    <xf numFmtId="0" fontId="50" fillId="7" borderId="0" xfId="0" applyFont="1" applyFill="1" applyAlignment="1">
      <alignment horizontal="right"/>
    </xf>
    <xf numFmtId="164" fontId="50" fillId="7" borderId="0" xfId="0" applyNumberFormat="1" applyFont="1" applyFill="1"/>
    <xf numFmtId="0" fontId="83" fillId="7" borderId="0" xfId="0" applyFont="1" applyFill="1"/>
    <xf numFmtId="170" fontId="50" fillId="7" borderId="0" xfId="1" applyNumberFormat="1" applyFont="1" applyFill="1"/>
    <xf numFmtId="0" fontId="47" fillId="2" borderId="0" xfId="0" applyFont="1" applyFill="1" applyAlignment="1">
      <alignment vertical="top"/>
    </xf>
    <xf numFmtId="164" fontId="84" fillId="2" borderId="0" xfId="0" applyNumberFormat="1" applyFont="1" applyFill="1" applyAlignment="1">
      <alignment vertical="top"/>
    </xf>
    <xf numFmtId="0" fontId="67" fillId="2" borderId="13" xfId="0" applyFont="1" applyFill="1" applyBorder="1" applyAlignment="1">
      <alignment vertical="center"/>
    </xf>
    <xf numFmtId="0" fontId="67" fillId="2" borderId="14" xfId="0" applyFont="1" applyFill="1" applyBorder="1" applyAlignment="1">
      <alignment vertical="center"/>
    </xf>
    <xf numFmtId="0" fontId="67" fillId="2" borderId="15" xfId="0" applyFont="1" applyFill="1" applyBorder="1" applyAlignment="1">
      <alignment vertical="center"/>
    </xf>
    <xf numFmtId="0" fontId="67" fillId="2" borderId="16" xfId="0" applyFont="1" applyFill="1" applyBorder="1" applyAlignment="1">
      <alignment vertical="center"/>
    </xf>
    <xf numFmtId="0" fontId="67" fillId="2" borderId="7" xfId="0" applyFont="1" applyFill="1" applyBorder="1" applyAlignment="1">
      <alignment vertical="center"/>
    </xf>
    <xf numFmtId="0" fontId="67" fillId="2" borderId="17" xfId="0" applyFont="1" applyFill="1" applyBorder="1" applyAlignment="1">
      <alignment vertical="center"/>
    </xf>
    <xf numFmtId="0" fontId="67" fillId="3" borderId="13" xfId="0" applyFont="1" applyFill="1" applyBorder="1" applyAlignment="1">
      <alignment vertical="center"/>
    </xf>
    <xf numFmtId="0" fontId="67" fillId="3" borderId="14" xfId="0" applyFont="1" applyFill="1" applyBorder="1" applyAlignment="1">
      <alignment vertical="center"/>
    </xf>
    <xf numFmtId="0" fontId="67" fillId="3" borderId="16" xfId="0" applyFont="1" applyFill="1" applyBorder="1" applyAlignment="1">
      <alignment vertical="center"/>
    </xf>
    <xf numFmtId="0" fontId="67" fillId="3" borderId="7" xfId="0" applyFont="1" applyFill="1" applyBorder="1" applyAlignment="1">
      <alignment vertical="center"/>
    </xf>
    <xf numFmtId="0" fontId="0" fillId="7" borderId="0" xfId="0" applyFill="1" applyAlignment="1">
      <alignment horizontal="center"/>
    </xf>
    <xf numFmtId="0" fontId="32" fillId="2" borderId="0" xfId="0" applyFont="1" applyFill="1" applyAlignment="1">
      <alignment horizontal="left" vertical="center"/>
    </xf>
    <xf numFmtId="0" fontId="85" fillId="12" borderId="18" xfId="0" applyFont="1" applyFill="1" applyBorder="1" applyAlignment="1" applyProtection="1">
      <alignment horizontal="center" vertical="center"/>
      <protection locked="0"/>
    </xf>
    <xf numFmtId="0" fontId="32" fillId="0" borderId="0" xfId="0" applyFont="1" applyFill="1" applyAlignment="1" applyProtection="1">
      <alignment horizontal="left" vertical="center"/>
    </xf>
    <xf numFmtId="0" fontId="22" fillId="2" borderId="9" xfId="0" applyFont="1" applyFill="1" applyBorder="1" applyAlignment="1">
      <alignment vertical="center"/>
    </xf>
    <xf numFmtId="0" fontId="0" fillId="0" borderId="0" xfId="0" applyFill="1"/>
    <xf numFmtId="0" fontId="0" fillId="0" borderId="0" xfId="0" applyFill="1" applyAlignment="1">
      <alignment wrapText="1"/>
    </xf>
    <xf numFmtId="171" fontId="86" fillId="2" borderId="0" xfId="1" applyNumberFormat="1" applyFont="1" applyFill="1" applyBorder="1" applyAlignment="1" applyProtection="1">
      <alignment horizontal="left" vertical="center"/>
    </xf>
    <xf numFmtId="171" fontId="87" fillId="2" borderId="0" xfId="0" applyNumberFormat="1" applyFont="1" applyFill="1" applyAlignment="1">
      <alignment horizontal="left" vertical="center"/>
    </xf>
    <xf numFmtId="0" fontId="22" fillId="5" borderId="0" xfId="0" applyFont="1" applyFill="1" applyAlignment="1" applyProtection="1">
      <alignment horizontal="left" vertical="center"/>
      <protection locked="0" hidden="1"/>
    </xf>
    <xf numFmtId="0" fontId="34" fillId="2" borderId="0" xfId="0" applyFont="1" applyFill="1" applyAlignment="1" applyProtection="1">
      <alignment horizontal="left" wrapText="1"/>
      <protection hidden="1"/>
    </xf>
    <xf numFmtId="0" fontId="48" fillId="2" borderId="0" xfId="0" applyFont="1" applyFill="1" applyAlignment="1" applyProtection="1">
      <alignment horizontal="left"/>
      <protection hidden="1"/>
    </xf>
    <xf numFmtId="14" fontId="22" fillId="3" borderId="0" xfId="0" applyNumberFormat="1" applyFont="1" applyFill="1" applyAlignment="1" applyProtection="1">
      <alignment horizontal="left" vertical="center"/>
      <protection locked="0" hidden="1"/>
    </xf>
    <xf numFmtId="0" fontId="24" fillId="2" borderId="0" xfId="0" applyFont="1" applyFill="1" applyAlignment="1" applyProtection="1">
      <alignment horizontal="left" wrapText="1"/>
      <protection hidden="1"/>
    </xf>
    <xf numFmtId="0" fontId="22" fillId="3" borderId="0" xfId="0" applyFont="1" applyFill="1" applyAlignment="1">
      <alignment horizontal="left" vertical="center"/>
    </xf>
    <xf numFmtId="0" fontId="32" fillId="2" borderId="0" xfId="0" applyFont="1" applyFill="1" applyAlignment="1">
      <alignment horizontal="left" vertical="center"/>
    </xf>
    <xf numFmtId="0" fontId="23" fillId="3" borderId="0" xfId="0" applyFont="1" applyFill="1" applyAlignment="1">
      <alignment horizontal="center" vertical="center"/>
    </xf>
    <xf numFmtId="0" fontId="47" fillId="2" borderId="0" xfId="0" applyFont="1" applyFill="1" applyAlignment="1">
      <alignment horizontal="left" vertical="top"/>
    </xf>
    <xf numFmtId="9" fontId="26" fillId="3" borderId="0" xfId="0" applyNumberFormat="1" applyFont="1" applyFill="1" applyAlignment="1">
      <alignment horizontal="center" vertical="center" wrapText="1"/>
    </xf>
    <xf numFmtId="9" fontId="26" fillId="3" borderId="0" xfId="0" quotePrefix="1" applyNumberFormat="1" applyFont="1" applyFill="1" applyAlignment="1">
      <alignment horizontal="center" vertical="center" wrapText="1"/>
    </xf>
    <xf numFmtId="0" fontId="24" fillId="2" borderId="0" xfId="0" applyFont="1" applyFill="1" applyAlignment="1">
      <alignment horizontal="left" vertical="top"/>
    </xf>
    <xf numFmtId="0" fontId="13" fillId="2" borderId="0" xfId="0" applyFont="1" applyFill="1" applyAlignment="1">
      <alignment horizontal="left"/>
    </xf>
    <xf numFmtId="0" fontId="80" fillId="2" borderId="0" xfId="0" applyFont="1" applyFill="1" applyAlignment="1">
      <alignment horizontal="left" vertical="top"/>
    </xf>
    <xf numFmtId="0" fontId="22" fillId="2" borderId="0" xfId="0" applyFont="1" applyFill="1" applyAlignment="1">
      <alignment horizontal="left" vertical="center"/>
    </xf>
    <xf numFmtId="0" fontId="25" fillId="2" borderId="0" xfId="0" applyFont="1" applyFill="1" applyAlignment="1">
      <alignment horizontal="left" vertical="center"/>
    </xf>
    <xf numFmtId="170" fontId="22" fillId="3" borderId="0" xfId="1" applyNumberFormat="1" applyFont="1" applyFill="1" applyBorder="1" applyAlignment="1" applyProtection="1">
      <alignment horizontal="center" vertical="center"/>
    </xf>
    <xf numFmtId="170" fontId="66" fillId="3" borderId="0" xfId="1" applyNumberFormat="1" applyFont="1" applyFill="1" applyBorder="1" applyAlignment="1" applyProtection="1">
      <alignment horizontal="center" vertical="center"/>
    </xf>
    <xf numFmtId="9" fontId="73" fillId="3" borderId="0" xfId="2" applyFont="1" applyFill="1" applyBorder="1" applyAlignment="1" applyProtection="1">
      <alignment vertical="center"/>
    </xf>
    <xf numFmtId="0" fontId="62" fillId="3" borderId="0" xfId="0" applyFont="1" applyFill="1" applyAlignment="1">
      <alignment horizontal="center"/>
    </xf>
    <xf numFmtId="170" fontId="32" fillId="3" borderId="0" xfId="1" applyNumberFormat="1" applyFont="1" applyFill="1" applyBorder="1" applyAlignment="1" applyProtection="1">
      <alignment horizontal="center" vertical="center"/>
    </xf>
    <xf numFmtId="170" fontId="22" fillId="3" borderId="0" xfId="1" applyNumberFormat="1" applyFont="1" applyFill="1" applyAlignment="1" applyProtection="1">
      <alignment horizontal="center" vertical="center"/>
    </xf>
    <xf numFmtId="170" fontId="22" fillId="9" borderId="0" xfId="1" applyNumberFormat="1" applyFont="1" applyFill="1" applyAlignment="1" applyProtection="1">
      <alignment horizontal="center" vertical="center"/>
    </xf>
    <xf numFmtId="0" fontId="26" fillId="3" borderId="0" xfId="0" applyFont="1" applyFill="1" applyAlignment="1">
      <alignment horizontal="center"/>
    </xf>
    <xf numFmtId="0" fontId="23" fillId="3" borderId="0" xfId="0" applyFont="1" applyFill="1" applyAlignment="1">
      <alignment horizontal="left" vertical="center"/>
    </xf>
    <xf numFmtId="0" fontId="66" fillId="2" borderId="0" xfId="0" applyFont="1" applyFill="1" applyAlignment="1">
      <alignment horizontal="left" vertical="center"/>
    </xf>
    <xf numFmtId="170" fontId="22" fillId="9" borderId="0" xfId="1" applyNumberFormat="1" applyFont="1" applyFill="1" applyBorder="1" applyAlignment="1" applyProtection="1">
      <alignment horizontal="center" vertical="center"/>
    </xf>
    <xf numFmtId="0" fontId="85" fillId="12" borderId="19" xfId="0" applyFont="1" applyFill="1" applyBorder="1" applyAlignment="1" applyProtection="1">
      <alignment horizontal="center" vertical="center"/>
      <protection locked="0"/>
    </xf>
    <xf numFmtId="0" fontId="85" fillId="12" borderId="20" xfId="0" applyFont="1" applyFill="1" applyBorder="1" applyAlignment="1" applyProtection="1">
      <alignment horizontal="center" vertical="center"/>
      <protection locked="0"/>
    </xf>
    <xf numFmtId="0" fontId="85" fillId="12" borderId="21" xfId="0" applyFont="1" applyFill="1" applyBorder="1" applyAlignment="1" applyProtection="1">
      <alignment horizontal="center" vertical="center"/>
      <protection locked="0"/>
    </xf>
    <xf numFmtId="0" fontId="85" fillId="12" borderId="22" xfId="0" applyFont="1" applyFill="1" applyBorder="1" applyAlignment="1" applyProtection="1">
      <alignment horizontal="center" vertical="center"/>
      <protection locked="0"/>
    </xf>
    <xf numFmtId="0" fontId="85" fillId="12" borderId="23" xfId="0" applyFont="1" applyFill="1" applyBorder="1" applyAlignment="1" applyProtection="1">
      <alignment horizontal="center" vertical="center"/>
      <protection locked="0"/>
    </xf>
    <xf numFmtId="0" fontId="85" fillId="12" borderId="24" xfId="0" applyFont="1" applyFill="1" applyBorder="1" applyAlignment="1" applyProtection="1">
      <alignment horizontal="center" vertical="center"/>
      <protection locked="0"/>
    </xf>
    <xf numFmtId="169" fontId="49" fillId="2" borderId="0" xfId="0" applyNumberFormat="1" applyFont="1" applyFill="1" applyAlignment="1">
      <alignment horizontal="left" vertical="center"/>
    </xf>
    <xf numFmtId="169" fontId="49" fillId="2" borderId="9" xfId="0" applyNumberFormat="1" applyFont="1" applyFill="1" applyBorder="1" applyAlignment="1">
      <alignment horizontal="left" vertical="center"/>
    </xf>
    <xf numFmtId="164" fontId="32" fillId="3" borderId="0"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164" fontId="32" fillId="2" borderId="0" xfId="1" applyNumberFormat="1" applyFont="1" applyFill="1" applyBorder="1" applyAlignment="1">
      <alignment horizontal="right" vertical="center"/>
    </xf>
    <xf numFmtId="164" fontId="22" fillId="3" borderId="0" xfId="1" applyNumberFormat="1" applyFont="1" applyFill="1" applyBorder="1" applyAlignment="1">
      <alignment horizontal="center" vertical="center"/>
    </xf>
    <xf numFmtId="164" fontId="22" fillId="3" borderId="9" xfId="1" applyNumberFormat="1" applyFont="1" applyFill="1" applyBorder="1" applyAlignment="1">
      <alignment horizontal="center" vertical="center"/>
    </xf>
    <xf numFmtId="164" fontId="32" fillId="2" borderId="0" xfId="1" applyNumberFormat="1" applyFont="1" applyFill="1" applyBorder="1" applyAlignment="1">
      <alignment horizontal="center" vertical="center"/>
    </xf>
    <xf numFmtId="164" fontId="32" fillId="2" borderId="9" xfId="1" applyNumberFormat="1" applyFont="1" applyFill="1" applyBorder="1" applyAlignment="1">
      <alignment horizontal="center" vertical="center"/>
    </xf>
    <xf numFmtId="164" fontId="32" fillId="2" borderId="9" xfId="1" applyNumberFormat="1" applyFont="1" applyFill="1" applyBorder="1" applyAlignment="1">
      <alignment horizontal="right" vertical="center"/>
    </xf>
    <xf numFmtId="164" fontId="22" fillId="2" borderId="0" xfId="1" applyNumberFormat="1" applyFont="1" applyFill="1" applyBorder="1" applyAlignment="1">
      <alignment horizontal="center" vertical="center"/>
    </xf>
    <xf numFmtId="164" fontId="22" fillId="2" borderId="9" xfId="1" applyNumberFormat="1" applyFont="1" applyFill="1" applyBorder="1" applyAlignment="1">
      <alignment horizontal="center" vertical="center"/>
    </xf>
    <xf numFmtId="0" fontId="22" fillId="2" borderId="25" xfId="0" applyFont="1" applyFill="1" applyBorder="1" applyAlignment="1">
      <alignment horizontal="left" vertical="center"/>
    </xf>
    <xf numFmtId="0" fontId="22" fillId="2" borderId="9" xfId="0" applyFont="1" applyFill="1" applyBorder="1" applyAlignment="1">
      <alignment horizontal="left" vertical="center"/>
    </xf>
    <xf numFmtId="0" fontId="0" fillId="0" borderId="26" xfId="0" applyFill="1" applyBorder="1" applyAlignment="1">
      <alignment horizontal="center"/>
    </xf>
    <xf numFmtId="0" fontId="0" fillId="0" borderId="27" xfId="0" applyFill="1" applyBorder="1" applyAlignment="1">
      <alignment horizontal="center"/>
    </xf>
    <xf numFmtId="0" fontId="77" fillId="7" borderId="0" xfId="0" applyFont="1" applyFill="1" applyAlignment="1">
      <alignment horizontal="center" vertical="center" wrapText="1"/>
    </xf>
    <xf numFmtId="9" fontId="22" fillId="3" borderId="0" xfId="2" applyFont="1" applyFill="1" applyBorder="1" applyAlignment="1">
      <alignment horizontal="center" vertical="center"/>
    </xf>
    <xf numFmtId="9" fontId="22" fillId="3" borderId="9" xfId="2" applyFont="1" applyFill="1" applyBorder="1" applyAlignment="1">
      <alignment horizontal="center" vertical="center"/>
    </xf>
    <xf numFmtId="164" fontId="22" fillId="3" borderId="0" xfId="0" applyNumberFormat="1" applyFont="1" applyFill="1" applyAlignment="1">
      <alignment horizontal="center" vertical="center"/>
    </xf>
    <xf numFmtId="0" fontId="22" fillId="3" borderId="0" xfId="0" applyFont="1" applyFill="1" applyAlignment="1">
      <alignment horizontal="center" vertical="center"/>
    </xf>
    <xf numFmtId="0" fontId="22" fillId="3" borderId="9" xfId="0" applyFont="1" applyFill="1" applyBorder="1" applyAlignment="1">
      <alignment horizontal="center" vertical="center"/>
    </xf>
    <xf numFmtId="0" fontId="23" fillId="3" borderId="9" xfId="0" applyFont="1" applyFill="1" applyBorder="1" applyAlignment="1">
      <alignment horizontal="center" vertical="center"/>
    </xf>
    <xf numFmtId="0" fontId="23" fillId="3" borderId="0" xfId="0" applyFont="1" applyFill="1" applyAlignment="1">
      <alignment horizontal="center" vertical="center" wrapText="1"/>
    </xf>
    <xf numFmtId="0" fontId="23" fillId="3" borderId="9" xfId="0" applyFont="1" applyFill="1" applyBorder="1" applyAlignment="1">
      <alignment horizontal="center" vertical="center" wrapText="1"/>
    </xf>
    <xf numFmtId="164" fontId="42" fillId="7" borderId="0" xfId="1" applyNumberFormat="1" applyFont="1" applyFill="1" applyBorder="1" applyAlignment="1">
      <alignment horizontal="center" vertical="center" wrapText="1"/>
    </xf>
    <xf numFmtId="0" fontId="6" fillId="2" borderId="0" xfId="0" applyFont="1" applyFill="1" applyAlignment="1">
      <alignment horizontal="center"/>
    </xf>
    <xf numFmtId="0" fontId="6" fillId="10" borderId="5" xfId="0" applyFont="1" applyFill="1" applyBorder="1" applyAlignment="1">
      <alignment horizontal="center"/>
    </xf>
    <xf numFmtId="0" fontId="6" fillId="10" borderId="6" xfId="0" applyFont="1" applyFill="1" applyBorder="1" applyAlignment="1">
      <alignment horizontal="center"/>
    </xf>
    <xf numFmtId="0" fontId="6" fillId="10" borderId="0" xfId="0" applyFont="1" applyFill="1" applyAlignment="1">
      <alignment horizontal="center"/>
    </xf>
    <xf numFmtId="9" fontId="45" fillId="3" borderId="9" xfId="0" applyNumberFormat="1" applyFont="1" applyFill="1" applyBorder="1" applyAlignment="1">
      <alignment horizontal="left" vertical="top"/>
    </xf>
    <xf numFmtId="0" fontId="6" fillId="2" borderId="6" xfId="0" applyFont="1" applyFill="1" applyBorder="1" applyAlignment="1">
      <alignment horizontal="center"/>
    </xf>
    <xf numFmtId="0" fontId="35" fillId="2" borderId="6" xfId="0" applyFont="1" applyFill="1" applyBorder="1" applyAlignment="1">
      <alignment horizontal="center"/>
    </xf>
    <xf numFmtId="164" fontId="43" fillId="7" borderId="0" xfId="1" applyNumberFormat="1" applyFont="1" applyFill="1" applyBorder="1" applyAlignment="1">
      <alignment horizontal="center" vertical="center" wrapText="1"/>
    </xf>
    <xf numFmtId="167" fontId="42" fillId="7" borderId="0" xfId="1" applyNumberFormat="1" applyFont="1" applyFill="1" applyBorder="1" applyAlignment="1">
      <alignment horizontal="center" vertical="center" wrapText="1"/>
    </xf>
    <xf numFmtId="0" fontId="6" fillId="2" borderId="5" xfId="0" applyFont="1" applyFill="1" applyBorder="1" applyAlignment="1">
      <alignment horizontal="center"/>
    </xf>
    <xf numFmtId="9" fontId="45" fillId="3" borderId="9" xfId="0" applyNumberFormat="1" applyFont="1" applyFill="1" applyBorder="1" applyAlignment="1">
      <alignment horizontal="center" vertical="top"/>
    </xf>
    <xf numFmtId="9" fontId="45" fillId="3" borderId="9" xfId="0" applyNumberFormat="1" applyFont="1" applyFill="1" applyBorder="1" applyAlignment="1">
      <alignment horizontal="right" vertical="top"/>
    </xf>
    <xf numFmtId="9" fontId="45" fillId="3" borderId="0" xfId="0" applyNumberFormat="1" applyFont="1" applyFill="1" applyAlignment="1">
      <alignment horizontal="left" vertical="top"/>
    </xf>
    <xf numFmtId="9" fontId="45" fillId="3" borderId="0" xfId="0" applyNumberFormat="1" applyFont="1" applyFill="1" applyAlignment="1">
      <alignment horizontal="center" vertical="top"/>
    </xf>
    <xf numFmtId="9" fontId="45" fillId="3" borderId="0" xfId="0" applyNumberFormat="1" applyFont="1" applyFill="1" applyAlignment="1">
      <alignment horizontal="right" vertical="top"/>
    </xf>
    <xf numFmtId="0" fontId="35" fillId="2" borderId="0" xfId="0" applyFont="1" applyFill="1" applyAlignment="1">
      <alignment horizontal="center"/>
    </xf>
    <xf numFmtId="0" fontId="35" fillId="2" borderId="5" xfId="0" applyFont="1" applyFill="1" applyBorder="1" applyAlignment="1">
      <alignment horizontal="center"/>
    </xf>
    <xf numFmtId="0" fontId="22" fillId="2" borderId="0" xfId="0" applyFont="1" applyFill="1" applyBorder="1" applyAlignment="1">
      <alignment horizontal="left" vertical="center"/>
    </xf>
    <xf numFmtId="0" fontId="22" fillId="2" borderId="28" xfId="0" applyFont="1" applyFill="1" applyBorder="1" applyAlignment="1">
      <alignment horizontal="left" vertical="center"/>
    </xf>
    <xf numFmtId="0" fontId="0" fillId="0" borderId="0" xfId="0" applyFill="1" applyAlignment="1">
      <alignment horizontal="center"/>
    </xf>
    <xf numFmtId="0" fontId="46" fillId="2" borderId="0" xfId="0" applyFont="1" applyFill="1" applyAlignment="1">
      <alignment horizontal="left" wrapText="1"/>
    </xf>
    <xf numFmtId="0" fontId="67"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7" xfId="0" applyFont="1" applyFill="1" applyBorder="1" applyAlignment="1">
      <alignment horizontal="center" vertical="center"/>
    </xf>
    <xf numFmtId="0" fontId="14" fillId="4" borderId="0" xfId="0" applyFont="1" applyFill="1" applyAlignment="1">
      <alignment horizontal="center"/>
    </xf>
    <xf numFmtId="164" fontId="22" fillId="0" borderId="3" xfId="1" applyNumberFormat="1" applyFont="1" applyFill="1" applyBorder="1" applyAlignment="1" applyProtection="1">
      <alignment horizontal="left" vertical="center"/>
      <protection locked="0"/>
    </xf>
    <xf numFmtId="164" fontId="22" fillId="0" borderId="4" xfId="1" applyNumberFormat="1" applyFont="1" applyFill="1" applyBorder="1" applyAlignment="1" applyProtection="1">
      <alignment horizontal="left" vertical="center"/>
      <protection locked="0"/>
    </xf>
  </cellXfs>
  <cellStyles count="5">
    <cellStyle name="Milliers 2" xfId="3" xr:uid="{3E44AE6C-5576-4D35-8801-236A6CBC44C4}"/>
    <cellStyle name="Monétaire" xfId="1" builtinId="4"/>
    <cellStyle name="Monétaire 2" xfId="4" xr:uid="{A8785AA8-FDF3-4EA1-A15B-BCD0E76717A5}"/>
    <cellStyle name="Normal" xfId="0" builtinId="0"/>
    <cellStyle name="Pourcentage" xfId="2" builtinId="5"/>
  </cellStyles>
  <dxfs count="157">
    <dxf>
      <numFmt numFmtId="170" formatCode="_(&quot;$&quot;* #,##0_);_(&quot;$&quot;* \(#,##0\);_(&quot;$&quot;* &quot;-&quot;??_);_(@_)"/>
      <fill>
        <patternFill patternType="solid">
          <fgColor indexed="64"/>
          <bgColor theme="0" tint="-4.9989318521683403E-2"/>
        </patternFill>
      </fill>
    </dxf>
    <dxf>
      <numFmt numFmtId="170" formatCode="_(&quot;$&quot;* #,##0_);_(&quot;$&quot;* \(#,##0\);_(&quot;$&quot;* &quot;-&quot;??_);_(@_)"/>
      <fill>
        <patternFill patternType="solid">
          <fgColor indexed="64"/>
          <bgColor theme="0"/>
        </patternFill>
      </fill>
      <alignment horizontal="left" vertical="bottom" textRotation="0" wrapText="0" indent="0" justifyLastLine="0" shrinkToFit="0" readingOrder="0"/>
    </dxf>
    <dxf>
      <numFmt numFmtId="170" formatCode="_(&quot;$&quot;* #,##0_);_(&quot;$&quot;* \(#,##0\);_(&quot;$&quot;* &quot;-&quot;??_);_(@_)"/>
      <fill>
        <patternFill patternType="solid">
          <fgColor indexed="64"/>
          <bgColor theme="0" tint="-4.9989318521683403E-2"/>
        </patternFill>
      </fill>
    </dxf>
    <dxf>
      <font>
        <b val="0"/>
        <i val="0"/>
        <strike val="0"/>
        <condense val="0"/>
        <extend val="0"/>
        <outline val="0"/>
        <shadow val="0"/>
        <u val="none"/>
        <vertAlign val="baseline"/>
        <sz val="12"/>
        <color rgb="FF0070C0"/>
        <name val="Calibri"/>
        <family val="2"/>
        <scheme val="minor"/>
      </font>
      <numFmt numFmtId="170" formatCode="_(&quot;$&quot;* #,##0_);_(&quot;$&quot;* \(#,##0\);_(&quot;$&quot;* &quot;-&quot;??_);_(@_)"/>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rgb="FF003DA5"/>
        <name val="Calibri"/>
        <family val="2"/>
        <scheme val="minor"/>
      </font>
      <fill>
        <patternFill patternType="solid">
          <fgColor indexed="64"/>
          <bgColor theme="0"/>
        </patternFill>
      </fill>
    </dxf>
    <dxf>
      <font>
        <color theme="0"/>
      </font>
      <fill>
        <patternFill>
          <bgColor theme="0"/>
        </patternFill>
      </fill>
    </dxf>
    <dxf>
      <fill>
        <patternFill>
          <bgColor rgb="FF003DA5"/>
        </patternFill>
      </fill>
    </dxf>
    <dxf>
      <fill>
        <patternFill>
          <bgColor rgb="FF003DA5"/>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4.9989318521683403E-2"/>
      </font>
      <fill>
        <patternFill>
          <bgColor theme="0" tint="-4.9989318521683403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rgb="FFD9D9D9"/>
      </font>
    </dxf>
    <dxf>
      <font>
        <color theme="0"/>
      </font>
      <fill>
        <patternFill>
          <bgColor theme="0"/>
        </patternFill>
      </fill>
      <border>
        <left/>
        <right/>
        <top/>
        <bottom/>
        <vertical/>
        <horizontal/>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theme="0"/>
      </font>
      <fill>
        <patternFill>
          <bgColor theme="0"/>
        </patternFill>
      </fill>
      <border>
        <left/>
        <right/>
        <top/>
        <bottom/>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bottom style="thin">
          <color rgb="FFE5F5FA"/>
        </bottom>
        <vertical/>
        <horizontal/>
      </border>
    </dxf>
    <dxf>
      <font>
        <strike val="0"/>
        <color rgb="FFE5F5FA"/>
      </font>
      <fill>
        <patternFill>
          <bgColor rgb="FFE5F5FA"/>
        </patternFill>
      </fill>
      <border>
        <left style="thin">
          <color rgb="FFE5F5FA"/>
        </left>
        <right style="thin">
          <color rgb="FFE5F5FA"/>
        </right>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vertical/>
        <horizontal/>
      </border>
    </dxf>
    <dxf>
      <font>
        <strike val="0"/>
        <color rgb="FFE5F5FA"/>
      </font>
      <fill>
        <patternFill>
          <bgColor rgb="FFE5F5FA"/>
        </patternFill>
      </fill>
      <border>
        <left style="thin">
          <color rgb="FFE5F5FA"/>
        </left>
        <right style="thin">
          <color rgb="FFE5F5FA"/>
        </right>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D9D9D9"/>
      </font>
    </dxf>
    <dxf>
      <font>
        <color theme="0" tint="-4.9989318521683403E-2"/>
      </font>
      <fill>
        <patternFill>
          <bgColor theme="0" tint="-4.9989318521683403E-2"/>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theme="0"/>
      </font>
      <fill>
        <patternFill>
          <bgColor theme="0"/>
        </patternFill>
      </fill>
      <border>
        <left/>
        <right/>
        <top/>
        <bottom/>
        <vertical/>
        <horizontal/>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theme="0"/>
      </font>
      <fill>
        <patternFill>
          <bgColor theme="0"/>
        </patternFill>
      </fill>
      <border>
        <left/>
        <right/>
        <top/>
        <bottom/>
        <vertical/>
        <horizontal/>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strike val="0"/>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rgb="FFE5F5FA"/>
      </font>
      <fill>
        <patternFill>
          <bgColor rgb="FFE5F5FA"/>
        </patternFill>
      </fill>
      <border>
        <left style="thin">
          <color rgb="FFE5F5FA"/>
        </left>
        <right style="thin">
          <color rgb="FFE5F5FA"/>
        </right>
        <top style="thin">
          <color rgb="FFE5F5FA"/>
        </top>
        <bottom style="thin">
          <color rgb="FFE5F5FA"/>
        </bottom>
        <vertical/>
        <horizontal/>
      </border>
    </dxf>
    <dxf>
      <font>
        <color theme="0"/>
      </font>
      <fill>
        <patternFill>
          <bgColor theme="0"/>
        </patternFill>
      </fill>
      <border>
        <left/>
        <right/>
        <top/>
        <bottom/>
        <vertical/>
        <horizontal/>
      </border>
    </dxf>
    <dxf>
      <font>
        <color rgb="FFE2E2E2"/>
      </font>
    </dxf>
    <dxf>
      <font>
        <color theme="0" tint="-4.9989318521683403E-2"/>
      </font>
      <fill>
        <patternFill>
          <bgColor theme="0" tint="-4.9989318521683403E-2"/>
        </patternFill>
      </fill>
    </dxf>
    <dxf>
      <font>
        <color theme="0"/>
      </font>
      <fill>
        <patternFill>
          <bgColor theme="0"/>
        </patternFill>
      </fill>
      <border>
        <left/>
        <right/>
        <top/>
        <bottom/>
      </border>
    </dxf>
  </dxfs>
  <tableStyles count="0" defaultTableStyle="TableStyleMedium2" defaultPivotStyle="PivotStyleLight16"/>
  <colors>
    <mruColors>
      <color rgb="FFE3F3F9"/>
      <color rgb="FF002554"/>
      <color rgb="FFD2EDF6"/>
      <color rgb="FFD9D9D9"/>
      <color rgb="FFE2E2E2"/>
      <color rgb="FF002F6C"/>
      <color rgb="FF7C878E"/>
      <color rgb="FFBFBFBF"/>
      <color rgb="FF003DA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658157721392159"/>
          <c:y val="2.9820403047188387E-2"/>
          <c:w val="0.50736666492350735"/>
          <c:h val="0.63579788896307821"/>
        </c:manualLayout>
      </c:layout>
      <c:barChart>
        <c:barDir val="col"/>
        <c:grouping val="stacked"/>
        <c:varyColors val="0"/>
        <c:ser>
          <c:idx val="0"/>
          <c:order val="0"/>
          <c:tx>
            <c:strRef>
              <c:f>Textes!$K$3</c:f>
              <c:strCache>
                <c:ptCount val="1"/>
                <c:pt idx="0">
                  <c:v>Résidence</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34D-4085-AF76-F4F5BE6A1DAC}"/>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F34D-4085-AF76-F4F5BE6A1DAC}"/>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9-F34D-4085-AF76-F4F5BE6A1DAC}"/>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B-F34D-4085-AF76-F4F5BE6A1DAC}"/>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D-F34D-4085-AF76-F4F5BE6A1DA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2554"/>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Textes!$L$3:$O$3</c15:sqref>
                  </c15:fullRef>
                </c:ext>
              </c:extLst>
              <c:f>Textes!$L$3:$M$3</c:f>
              <c:numCache>
                <c:formatCode>_("$"* #\,##0_);_("$"* \(#\,##0\);_("$"* "-"??_);_(@_)</c:formatCode>
                <c:ptCount val="2"/>
                <c:pt idx="0">
                  <c:v>0</c:v>
                </c:pt>
                <c:pt idx="1">
                  <c:v>0</c:v>
                </c:pt>
              </c:numCache>
            </c:numRef>
          </c:val>
          <c:extLst>
            <c:ext xmlns:c15="http://schemas.microsoft.com/office/drawing/2012/chart" uri="{02D57815-91ED-43cb-92C2-25804820EDAC}">
              <c15:categoryFilterExceptions>
                <c15:categoryFilterException>
                  <c15:sqref>Textes!$N$3</c15:sqref>
                  <c15:spPr xmlns:c15="http://schemas.microsoft.com/office/drawing/2012/chart">
                    <a:solidFill>
                      <a:schemeClr val="accent1"/>
                    </a:solidFill>
                    <a:ln>
                      <a:noFill/>
                    </a:ln>
                    <a:effectLst/>
                  </c15:spPr>
                  <c15:invertIfNegative val="0"/>
                  <c15:bubble3D val="0"/>
                </c15:categoryFilterException>
                <c15:categoryFilterException>
                  <c15:sqref>Textes!$O$3</c15:sqref>
                  <c15:spPr xmlns:c15="http://schemas.microsoft.com/office/drawing/2012/chart">
                    <a:solidFill>
                      <a:schemeClr val="accent1"/>
                    </a:solidFill>
                    <a:ln>
                      <a:noFill/>
                    </a:ln>
                    <a:effectLst/>
                  </c15:spPr>
                  <c15:invertIfNegative val="0"/>
                  <c15:bubble3D val="0"/>
                </c15:categoryFilterException>
              </c15:categoryFilterExceptions>
            </c:ext>
            <c:ext xmlns:c16="http://schemas.microsoft.com/office/drawing/2014/chart" uri="{C3380CC4-5D6E-409C-BE32-E72D297353CC}">
              <c16:uniqueId val="{00000000-702B-442F-943C-62B9AA5A89CB}"/>
            </c:ext>
          </c:extLst>
        </c:ser>
        <c:ser>
          <c:idx val="2"/>
          <c:order val="2"/>
          <c:tx>
            <c:strRef>
              <c:f>Textes!$K$5</c:f>
              <c:strCache>
                <c:ptCount val="1"/>
                <c:pt idx="0">
                  <c:v>Loisirs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Textes!$L$5:$O$5</c15:sqref>
                  </c15:fullRef>
                </c:ext>
              </c:extLst>
              <c:f>Textes!$L$5:$M$5</c:f>
              <c:numCache>
                <c:formatCode>_("$"* #\,##0_);_("$"* \(#\,##0\);_("$"* "-"??_);_(@_)</c:formatCode>
                <c:ptCount val="2"/>
                <c:pt idx="0">
                  <c:v>0</c:v>
                </c:pt>
              </c:numCache>
            </c:numRef>
          </c:val>
          <c:extLst>
            <c:ext xmlns:c16="http://schemas.microsoft.com/office/drawing/2014/chart" uri="{C3380CC4-5D6E-409C-BE32-E72D297353CC}">
              <c16:uniqueId val="{0000002C-1779-4E22-8443-975A09CF3597}"/>
            </c:ext>
          </c:extLst>
        </c:ser>
        <c:ser>
          <c:idx val="3"/>
          <c:order val="3"/>
          <c:tx>
            <c:strRef>
              <c:f>Textes!$K$6</c:f>
              <c:strCache>
                <c:ptCount val="1"/>
                <c:pt idx="0">
                  <c:v>Personnelles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Textes!$L$6:$O$6</c15:sqref>
                  </c15:fullRef>
                </c:ext>
              </c:extLst>
              <c:f>Textes!$L$6:$M$6</c:f>
              <c:numCache>
                <c:formatCode>_("$"* #\,##0_);_("$"* \(#\,##0\);_("$"* "-"??_);_(@_)</c:formatCode>
                <c:ptCount val="2"/>
                <c:pt idx="0">
                  <c:v>0</c:v>
                </c:pt>
              </c:numCache>
            </c:numRef>
          </c:val>
          <c:extLst>
            <c:ext xmlns:c16="http://schemas.microsoft.com/office/drawing/2014/chart" uri="{C3380CC4-5D6E-409C-BE32-E72D297353CC}">
              <c16:uniqueId val="{0000002D-1779-4E22-8443-975A09CF3597}"/>
            </c:ext>
          </c:extLst>
        </c:ser>
        <c:ser>
          <c:idx val="4"/>
          <c:order val="4"/>
          <c:tx>
            <c:strRef>
              <c:f>Textes!$K$7</c:f>
              <c:strCache>
                <c:ptCount val="1"/>
                <c:pt idx="0">
                  <c:v>Transport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Textes!$L$7:$O$7</c15:sqref>
                  </c15:fullRef>
                </c:ext>
              </c:extLst>
              <c:f>Textes!$L$7:$M$7</c:f>
              <c:numCache>
                <c:formatCode>_("$"* #\,##0_);_("$"* \(#\,##0\);_("$"* "-"??_);_(@_)</c:formatCode>
                <c:ptCount val="2"/>
                <c:pt idx="0">
                  <c:v>0</c:v>
                </c:pt>
              </c:numCache>
            </c:numRef>
          </c:val>
          <c:extLst>
            <c:ext xmlns:c16="http://schemas.microsoft.com/office/drawing/2014/chart" uri="{C3380CC4-5D6E-409C-BE32-E72D297353CC}">
              <c16:uniqueId val="{0000002E-1779-4E22-8443-975A09CF3597}"/>
            </c:ext>
          </c:extLst>
        </c:ser>
        <c:ser>
          <c:idx val="5"/>
          <c:order val="5"/>
          <c:tx>
            <c:strRef>
              <c:f>Textes!$K$8</c:f>
              <c:strCache>
                <c:ptCount val="1"/>
                <c:pt idx="0">
                  <c:v>Dettes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Textes!$L$8:$O$8</c15:sqref>
                  </c15:fullRef>
                </c:ext>
              </c:extLst>
              <c:f>Textes!$L$8:$M$8</c:f>
              <c:numCache>
                <c:formatCode>_("$"* #\,##0_);_("$"* \(#\,##0\);_("$"* "-"??_);_(@_)</c:formatCode>
                <c:ptCount val="2"/>
                <c:pt idx="0">
                  <c:v>0</c:v>
                </c:pt>
              </c:numCache>
            </c:numRef>
          </c:val>
          <c:extLst>
            <c:ext xmlns:c16="http://schemas.microsoft.com/office/drawing/2014/chart" uri="{C3380CC4-5D6E-409C-BE32-E72D297353CC}">
              <c16:uniqueId val="{0000002F-1779-4E22-8443-975A09CF3597}"/>
            </c:ext>
          </c:extLst>
        </c:ser>
        <c:ser>
          <c:idx val="6"/>
          <c:order val="6"/>
          <c:tx>
            <c:strRef>
              <c:f>Textes!$K$9</c:f>
              <c:strCache>
                <c:ptCount val="1"/>
                <c:pt idx="0">
                  <c:v>Diverses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Textes!$L$9:$O$9</c15:sqref>
                  </c15:fullRef>
                </c:ext>
              </c:extLst>
              <c:f>Textes!$L$9:$M$9</c:f>
              <c:numCache>
                <c:formatCode>_("$"* #\,##0_);_("$"* \(#\,##0\);_("$"* "-"??_);_(@_)</c:formatCode>
                <c:ptCount val="2"/>
                <c:pt idx="0">
                  <c:v>0</c:v>
                </c:pt>
              </c:numCache>
            </c:numRef>
          </c:val>
          <c:extLst>
            <c:ext xmlns:c16="http://schemas.microsoft.com/office/drawing/2014/chart" uri="{C3380CC4-5D6E-409C-BE32-E72D297353CC}">
              <c16:uniqueId val="{00000030-1779-4E22-8443-975A09CF3597}"/>
            </c:ext>
          </c:extLst>
        </c:ser>
        <c:ser>
          <c:idx val="7"/>
          <c:order val="7"/>
          <c:tx>
            <c:strRef>
              <c:f>Textes!$K$10</c:f>
              <c:strCache>
                <c:ptCount val="1"/>
                <c:pt idx="0">
                  <c:v>Conjointes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Textes!$L$10:$O$10</c15:sqref>
                  </c15:fullRef>
                </c:ext>
              </c:extLst>
              <c:f>Textes!$L$10:$M$10</c:f>
              <c:numCache>
                <c:formatCode>_("$"* #\,##0_);_("$"* \(#\,##0\);_("$"* "-"??_);_(@_)</c:formatCode>
                <c:ptCount val="2"/>
              </c:numCache>
            </c:numRef>
          </c:val>
          <c:extLst>
            <c:ext xmlns:c16="http://schemas.microsoft.com/office/drawing/2014/chart" uri="{C3380CC4-5D6E-409C-BE32-E72D297353CC}">
              <c16:uniqueId val="{00000031-1779-4E22-8443-975A09CF3597}"/>
            </c:ext>
          </c:extLst>
        </c:ser>
        <c:ser>
          <c:idx val="1"/>
          <c:order val="1"/>
          <c:tx>
            <c:strRef>
              <c:f>Textes!$K$4</c:f>
              <c:strCache>
                <c:ptCount val="1"/>
                <c:pt idx="0">
                  <c:v>Assurance et épargne</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B-F629-4E06-A2B1-253B726C137F}"/>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D-F629-4E06-A2B1-253B726C137F}"/>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F-F629-4E06-A2B1-253B726C137F}"/>
              </c:ext>
            </c:extLst>
          </c:dPt>
          <c:dPt>
            <c:idx val="3"/>
            <c:invertIfNegative val="0"/>
            <c:bubble3D val="0"/>
            <c:spPr>
              <a:solidFill>
                <a:schemeClr val="accent2"/>
              </a:solidFill>
              <a:ln>
                <a:noFill/>
              </a:ln>
              <a:effectLst/>
            </c:spPr>
            <c:extLst>
              <c:ext xmlns:c16="http://schemas.microsoft.com/office/drawing/2014/chart" uri="{C3380CC4-5D6E-409C-BE32-E72D297353CC}">
                <c16:uniqueId val="{00000011-F629-4E06-A2B1-253B726C137F}"/>
              </c:ext>
            </c:extLst>
          </c:dPt>
          <c:dPt>
            <c:idx val="4"/>
            <c:invertIfNegative val="0"/>
            <c:bubble3D val="0"/>
            <c:spPr>
              <a:solidFill>
                <a:schemeClr val="accent2"/>
              </a:solidFill>
              <a:ln>
                <a:noFill/>
              </a:ln>
              <a:effectLst/>
            </c:spPr>
            <c:extLst>
              <c:ext xmlns:c16="http://schemas.microsoft.com/office/drawing/2014/chart" uri="{C3380CC4-5D6E-409C-BE32-E72D297353CC}">
                <c16:uniqueId val="{00000013-F629-4E06-A2B1-253B726C137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Textes!$L$2:$M$2</c:f>
              <c:strCache>
                <c:ptCount val="2"/>
                <c:pt idx="0">
                  <c:v>0</c:v>
                </c:pt>
                <c:pt idx="1">
                  <c:v>02</c:v>
                </c:pt>
              </c:strCache>
            </c:strRef>
          </c:cat>
          <c:val>
            <c:numRef>
              <c:extLst>
                <c:ext xmlns:c15="http://schemas.microsoft.com/office/drawing/2012/chart" uri="{02D57815-91ED-43cb-92C2-25804820EDAC}">
                  <c15:fullRef>
                    <c15:sqref>Textes!$L$4:$O$4</c15:sqref>
                  </c15:fullRef>
                </c:ext>
              </c:extLst>
              <c:f>Textes!$L$4:$M$4</c:f>
              <c:numCache>
                <c:formatCode>_("$"* #\,##0_);_("$"* \(#\,##0\);_("$"* "-"??_);_(@_)</c:formatCode>
                <c:ptCount val="2"/>
                <c:pt idx="0">
                  <c:v>0</c:v>
                </c:pt>
              </c:numCache>
            </c:numRef>
          </c:val>
          <c:extLst>
            <c:ext xmlns:c15="http://schemas.microsoft.com/office/drawing/2012/chart" uri="{02D57815-91ED-43cb-92C2-25804820EDAC}">
              <c15:categoryFilterExceptions>
                <c15:categoryFilterException>
                  <c15:sqref>Textes!$N$4</c15:sqref>
                  <c15:spPr xmlns:c15="http://schemas.microsoft.com/office/drawing/2012/chart">
                    <a:solidFill>
                      <a:schemeClr val="accent2"/>
                    </a:solidFill>
                    <a:ln>
                      <a:noFill/>
                    </a:ln>
                    <a:effectLst/>
                  </c15:spPr>
                  <c15:invertIfNegative val="0"/>
                  <c15:bubble3D val="0"/>
                </c15:categoryFilterException>
                <c15:categoryFilterException>
                  <c15:sqref>Textes!$O$4</c15:sqref>
                  <c15:spPr xmlns:c15="http://schemas.microsoft.com/office/drawing/2012/chart">
                    <a:solidFill>
                      <a:schemeClr val="accent2"/>
                    </a:solidFill>
                    <a:ln>
                      <a:noFill/>
                    </a:ln>
                    <a:effectLst/>
                  </c15:spPr>
                  <c15:invertIfNegative val="0"/>
                  <c15:bubble3D val="0"/>
                </c15:categoryFilterException>
              </c15:categoryFilterExceptions>
            </c:ext>
            <c:ext xmlns:c16="http://schemas.microsoft.com/office/drawing/2014/chart" uri="{C3380CC4-5D6E-409C-BE32-E72D297353CC}">
              <c16:uniqueId val="{0000002B-1779-4E22-8443-975A09CF3597}"/>
            </c:ext>
          </c:extLst>
        </c:ser>
        <c:dLbls>
          <c:dLblPos val="ctr"/>
          <c:showLegendKey val="0"/>
          <c:showVal val="1"/>
          <c:showCatName val="0"/>
          <c:showSerName val="0"/>
          <c:showPercent val="0"/>
          <c:showBubbleSize val="0"/>
        </c:dLbls>
        <c:gapWidth val="100"/>
        <c:overlap val="100"/>
        <c:axId val="1268087480"/>
        <c:axId val="1268091088"/>
      </c:barChart>
      <c:catAx>
        <c:axId val="1268087480"/>
        <c:scaling>
          <c:orientation val="minMax"/>
        </c:scaling>
        <c:delete val="0"/>
        <c:axPos val="b"/>
        <c:numFmt formatCode="General"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268091088"/>
        <c:crosses val="autoZero"/>
        <c:auto val="1"/>
        <c:lblAlgn val="ctr"/>
        <c:lblOffset val="100"/>
        <c:noMultiLvlLbl val="0"/>
      </c:catAx>
      <c:valAx>
        <c:axId val="1268091088"/>
        <c:scaling>
          <c:orientation val="minMax"/>
        </c:scaling>
        <c:delete val="0"/>
        <c:axPos val="l"/>
        <c:majorGridlines>
          <c:spPr>
            <a:ln w="6350" cap="flat" cmpd="sng" algn="ctr">
              <a:solidFill>
                <a:schemeClr val="tx1">
                  <a:tint val="75000"/>
                </a:schemeClr>
              </a:solidFill>
              <a:prstDash val="solid"/>
              <a:round/>
            </a:ln>
            <a:effectLst/>
          </c:spPr>
        </c:majorGridlines>
        <c:numFmt formatCode="_(&quot;$&quot;* #\,##0_);_(&quot;$&quot;* \(#\,##0\);_(&quot;$&quot;* &quot;-&quot;??_);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268087480"/>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300" b="0" i="0" u="none" strike="noStrike" kern="1200" baseline="0">
              <a:solidFill>
                <a:srgbClr val="002F6C"/>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658157721392159"/>
          <c:y val="2.9820403047188387E-2"/>
          <c:w val="0.50736666492350735"/>
          <c:h val="0.63579788896307821"/>
        </c:manualLayout>
      </c:layout>
      <c:barChart>
        <c:barDir val="col"/>
        <c:grouping val="stacked"/>
        <c:varyColors val="0"/>
        <c:ser>
          <c:idx val="0"/>
          <c:order val="0"/>
          <c:tx>
            <c:strRef>
              <c:f>Textes!$K$3</c:f>
              <c:strCache>
                <c:ptCount val="1"/>
                <c:pt idx="0">
                  <c:v>Résidence</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5-F34D-4085-AF76-F4F5BE6A1DAC}"/>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7-F34D-4085-AF76-F4F5BE6A1DAC}"/>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9-F34D-4085-AF76-F4F5BE6A1DAC}"/>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B-F34D-4085-AF76-F4F5BE6A1DAC}"/>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D-F34D-4085-AF76-F4F5BE6A1DA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2554"/>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Textes!$L$3:$O$3</c15:sqref>
                  </c15:fullRef>
                </c:ext>
              </c:extLst>
              <c:f>Textes!$N$3:$O$3</c:f>
              <c:numCache>
                <c:formatCode>_("$"* #\,##0_);_("$"* \(#\,##0\);_("$"* "-"??_);_(@_)</c:formatCode>
                <c:ptCount val="2"/>
                <c:pt idx="0">
                  <c:v>0</c:v>
                </c:pt>
                <c:pt idx="1">
                  <c:v>0</c:v>
                </c:pt>
              </c:numCache>
            </c:numRef>
          </c:val>
          <c:extLst>
            <c:ext xmlns:c16="http://schemas.microsoft.com/office/drawing/2014/chart" uri="{C3380CC4-5D6E-409C-BE32-E72D297353CC}">
              <c16:uniqueId val="{00000000-702B-442F-943C-62B9AA5A89CB}"/>
            </c:ext>
          </c:extLst>
        </c:ser>
        <c:ser>
          <c:idx val="2"/>
          <c:order val="2"/>
          <c:tx>
            <c:strRef>
              <c:f>Textes!$K$5</c:f>
              <c:strCache>
                <c:ptCount val="1"/>
                <c:pt idx="0">
                  <c:v>Loisirs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Textes!$L$5:$O$5</c15:sqref>
                  </c15:fullRef>
                </c:ext>
              </c:extLst>
              <c:f>Textes!$N$5:$O$5</c:f>
              <c:numCache>
                <c:formatCode>_("$"* #\,##0_);_("$"* \(#\,##0\);_("$"* "-"??_);_(@_)</c:formatCode>
                <c:ptCount val="2"/>
                <c:pt idx="0">
                  <c:v>0</c:v>
                </c:pt>
              </c:numCache>
            </c:numRef>
          </c:val>
          <c:extLst>
            <c:ext xmlns:c16="http://schemas.microsoft.com/office/drawing/2014/chart" uri="{C3380CC4-5D6E-409C-BE32-E72D297353CC}">
              <c16:uniqueId val="{0000002C-1779-4E22-8443-975A09CF3597}"/>
            </c:ext>
          </c:extLst>
        </c:ser>
        <c:ser>
          <c:idx val="3"/>
          <c:order val="3"/>
          <c:tx>
            <c:strRef>
              <c:f>Textes!$K$6</c:f>
              <c:strCache>
                <c:ptCount val="1"/>
                <c:pt idx="0">
                  <c:v>Personnelles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Textes!$L$6:$O$6</c15:sqref>
                  </c15:fullRef>
                </c:ext>
              </c:extLst>
              <c:f>Textes!$N$6:$O$6</c:f>
              <c:numCache>
                <c:formatCode>_("$"* #\,##0_);_("$"* \(#\,##0\);_("$"* "-"??_);_(@_)</c:formatCode>
                <c:ptCount val="2"/>
                <c:pt idx="0">
                  <c:v>0</c:v>
                </c:pt>
              </c:numCache>
            </c:numRef>
          </c:val>
          <c:extLst>
            <c:ext xmlns:c16="http://schemas.microsoft.com/office/drawing/2014/chart" uri="{C3380CC4-5D6E-409C-BE32-E72D297353CC}">
              <c16:uniqueId val="{0000002D-1779-4E22-8443-975A09CF3597}"/>
            </c:ext>
          </c:extLst>
        </c:ser>
        <c:ser>
          <c:idx val="4"/>
          <c:order val="4"/>
          <c:tx>
            <c:strRef>
              <c:f>Textes!$K$7</c:f>
              <c:strCache>
                <c:ptCount val="1"/>
                <c:pt idx="0">
                  <c:v>Transport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Textes!$L$7:$O$7</c15:sqref>
                  </c15:fullRef>
                </c:ext>
              </c:extLst>
              <c:f>Textes!$N$7:$O$7</c:f>
              <c:numCache>
                <c:formatCode>_("$"* #\,##0_);_("$"* \(#\,##0\);_("$"* "-"??_);_(@_)</c:formatCode>
                <c:ptCount val="2"/>
                <c:pt idx="0">
                  <c:v>0</c:v>
                </c:pt>
              </c:numCache>
            </c:numRef>
          </c:val>
          <c:extLst>
            <c:ext xmlns:c16="http://schemas.microsoft.com/office/drawing/2014/chart" uri="{C3380CC4-5D6E-409C-BE32-E72D297353CC}">
              <c16:uniqueId val="{0000002E-1779-4E22-8443-975A09CF3597}"/>
            </c:ext>
          </c:extLst>
        </c:ser>
        <c:ser>
          <c:idx val="5"/>
          <c:order val="5"/>
          <c:tx>
            <c:strRef>
              <c:f>Textes!$K$8</c:f>
              <c:strCache>
                <c:ptCount val="1"/>
                <c:pt idx="0">
                  <c:v>Dettes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Textes!$L$8:$O$8</c15:sqref>
                  </c15:fullRef>
                </c:ext>
              </c:extLst>
              <c:f>Textes!$N$8:$O$8</c:f>
              <c:numCache>
                <c:formatCode>_("$"* #\,##0_);_("$"* \(#\,##0\);_("$"* "-"??_);_(@_)</c:formatCode>
                <c:ptCount val="2"/>
                <c:pt idx="0">
                  <c:v>0</c:v>
                </c:pt>
              </c:numCache>
            </c:numRef>
          </c:val>
          <c:extLst>
            <c:ext xmlns:c16="http://schemas.microsoft.com/office/drawing/2014/chart" uri="{C3380CC4-5D6E-409C-BE32-E72D297353CC}">
              <c16:uniqueId val="{0000002F-1779-4E22-8443-975A09CF3597}"/>
            </c:ext>
          </c:extLst>
        </c:ser>
        <c:ser>
          <c:idx val="6"/>
          <c:order val="6"/>
          <c:tx>
            <c:strRef>
              <c:f>Textes!$K$9</c:f>
              <c:strCache>
                <c:ptCount val="1"/>
                <c:pt idx="0">
                  <c:v>Diverses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Textes!$L$9:$O$9</c15:sqref>
                  </c15:fullRef>
                </c:ext>
              </c:extLst>
              <c:f>Textes!$N$9:$O$9</c:f>
              <c:numCache>
                <c:formatCode>_("$"* #\,##0_);_("$"* \(#\,##0\);_("$"* "-"??_);_(@_)</c:formatCode>
                <c:ptCount val="2"/>
                <c:pt idx="0">
                  <c:v>0</c:v>
                </c:pt>
              </c:numCache>
            </c:numRef>
          </c:val>
          <c:extLst>
            <c:ext xmlns:c16="http://schemas.microsoft.com/office/drawing/2014/chart" uri="{C3380CC4-5D6E-409C-BE32-E72D297353CC}">
              <c16:uniqueId val="{00000030-1779-4E22-8443-975A09CF3597}"/>
            </c:ext>
          </c:extLst>
        </c:ser>
        <c:ser>
          <c:idx val="7"/>
          <c:order val="7"/>
          <c:tx>
            <c:strRef>
              <c:f>Textes!$K$10</c:f>
              <c:strCache>
                <c:ptCount val="1"/>
                <c:pt idx="0">
                  <c:v>Conjointes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Textes!$L$10:$O$10</c15:sqref>
                  </c15:fullRef>
                </c:ext>
              </c:extLst>
              <c:f>Textes!$N$10:$O$10</c:f>
              <c:numCache>
                <c:formatCode>_("$"* #\,##0_);_("$"* \(#\,##0\);_("$"* "-"??_);_(@_)</c:formatCode>
                <c:ptCount val="2"/>
                <c:pt idx="0">
                  <c:v>0</c:v>
                </c:pt>
              </c:numCache>
            </c:numRef>
          </c:val>
          <c:extLst>
            <c:ext xmlns:c16="http://schemas.microsoft.com/office/drawing/2014/chart" uri="{C3380CC4-5D6E-409C-BE32-E72D297353CC}">
              <c16:uniqueId val="{00000031-1779-4E22-8443-975A09CF3597}"/>
            </c:ext>
          </c:extLst>
        </c:ser>
        <c:ser>
          <c:idx val="1"/>
          <c:order val="1"/>
          <c:tx>
            <c:strRef>
              <c:f>Textes!$K$4</c:f>
              <c:strCache>
                <c:ptCount val="1"/>
                <c:pt idx="0">
                  <c:v>Assurance et épargne</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B-0A50-42E2-9938-4B93D7E2043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D-0A50-42E2-9938-4B93D7E2043E}"/>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F-0A50-42E2-9938-4B93D7E2043E}"/>
              </c:ext>
            </c:extLst>
          </c:dPt>
          <c:dPt>
            <c:idx val="3"/>
            <c:invertIfNegative val="0"/>
            <c:bubble3D val="0"/>
            <c:spPr>
              <a:solidFill>
                <a:schemeClr val="accent2"/>
              </a:solidFill>
              <a:ln>
                <a:noFill/>
              </a:ln>
              <a:effectLst/>
            </c:spPr>
            <c:extLst>
              <c:ext xmlns:c16="http://schemas.microsoft.com/office/drawing/2014/chart" uri="{C3380CC4-5D6E-409C-BE32-E72D297353CC}">
                <c16:uniqueId val="{00000011-0A50-42E2-9938-4B93D7E2043E}"/>
              </c:ext>
            </c:extLst>
          </c:dPt>
          <c:dPt>
            <c:idx val="4"/>
            <c:invertIfNegative val="0"/>
            <c:bubble3D val="0"/>
            <c:spPr>
              <a:solidFill>
                <a:schemeClr val="accent2"/>
              </a:solidFill>
              <a:ln>
                <a:noFill/>
              </a:ln>
              <a:effectLst/>
            </c:spPr>
            <c:extLst>
              <c:ext xmlns:c16="http://schemas.microsoft.com/office/drawing/2014/chart" uri="{C3380CC4-5D6E-409C-BE32-E72D297353CC}">
                <c16:uniqueId val="{00000013-0A50-42E2-9938-4B93D7E2043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Textes!$L$2:$O$2</c15:sqref>
                  </c15:fullRef>
                </c:ext>
              </c:extLst>
              <c:f>Textes!$N$2:$O$2</c:f>
              <c:strCache>
                <c:ptCount val="2"/>
                <c:pt idx="0">
                  <c:v>Colonne 4</c:v>
                </c:pt>
                <c:pt idx="1">
                  <c:v>Colonne 5</c:v>
                </c:pt>
              </c:strCache>
            </c:strRef>
          </c:cat>
          <c:val>
            <c:numRef>
              <c:extLst>
                <c:ext xmlns:c15="http://schemas.microsoft.com/office/drawing/2012/chart" uri="{02D57815-91ED-43cb-92C2-25804820EDAC}">
                  <c15:fullRef>
                    <c15:sqref>Textes!$L$4:$O$4</c15:sqref>
                  </c15:fullRef>
                </c:ext>
              </c:extLst>
              <c:f>Textes!$N$4:$O$4</c:f>
              <c:numCache>
                <c:formatCode>_("$"* #\,##0_);_("$"* \(#\,##0\);_("$"* "-"??_);_(@_)</c:formatCode>
                <c:ptCount val="2"/>
                <c:pt idx="0">
                  <c:v>0</c:v>
                </c:pt>
              </c:numCache>
            </c:numRef>
          </c:val>
          <c:extLst>
            <c:ext xmlns:c16="http://schemas.microsoft.com/office/drawing/2014/chart" uri="{C3380CC4-5D6E-409C-BE32-E72D297353CC}">
              <c16:uniqueId val="{0000002B-1779-4E22-8443-975A09CF3597}"/>
            </c:ext>
          </c:extLst>
        </c:ser>
        <c:dLbls>
          <c:dLblPos val="ctr"/>
          <c:showLegendKey val="0"/>
          <c:showVal val="1"/>
          <c:showCatName val="0"/>
          <c:showSerName val="0"/>
          <c:showPercent val="0"/>
          <c:showBubbleSize val="0"/>
        </c:dLbls>
        <c:gapWidth val="100"/>
        <c:overlap val="100"/>
        <c:axId val="1268087480"/>
        <c:axId val="1268091088"/>
      </c:barChart>
      <c:catAx>
        <c:axId val="1268087480"/>
        <c:scaling>
          <c:orientation val="minMax"/>
        </c:scaling>
        <c:delete val="0"/>
        <c:axPos val="b"/>
        <c:numFmt formatCode="General"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268091088"/>
        <c:crosses val="autoZero"/>
        <c:auto val="1"/>
        <c:lblAlgn val="ctr"/>
        <c:lblOffset val="100"/>
        <c:noMultiLvlLbl val="0"/>
      </c:catAx>
      <c:valAx>
        <c:axId val="1268091088"/>
        <c:scaling>
          <c:orientation val="minMax"/>
        </c:scaling>
        <c:delete val="0"/>
        <c:axPos val="l"/>
        <c:majorGridlines>
          <c:spPr>
            <a:ln w="6350" cap="flat" cmpd="sng" algn="ctr">
              <a:solidFill>
                <a:schemeClr val="tx1">
                  <a:tint val="75000"/>
                </a:schemeClr>
              </a:solidFill>
              <a:prstDash val="solid"/>
              <a:round/>
            </a:ln>
            <a:effectLst/>
          </c:spPr>
        </c:majorGridlines>
        <c:numFmt formatCode="_(&quot;$&quot;* #\,##0_);_(&quot;$&quot;* \(#\,##0\);_(&quot;$&quot;* &quot;-&quot;??_);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1268087480"/>
        <c:crosses val="autoZero"/>
        <c:crossBetween val="between"/>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300" b="0" i="0" u="none" strike="noStrike" kern="1200" baseline="0">
              <a:solidFill>
                <a:srgbClr val="002F6C"/>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LienAssEpargne"/><Relationship Id="rId13" Type="http://schemas.openxmlformats.org/officeDocument/2006/relationships/image" Target="../media/image7.png"/><Relationship Id="rId18" Type="http://schemas.openxmlformats.org/officeDocument/2006/relationships/hyperlink" Target="#LienSommaire"/><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LienTransport"/><Relationship Id="rId17" Type="http://schemas.openxmlformats.org/officeDocument/2006/relationships/image" Target="../media/image9.png"/><Relationship Id="rId2" Type="http://schemas.openxmlformats.org/officeDocument/2006/relationships/hyperlink" Target="#LienResidence"/><Relationship Id="rId16" Type="http://schemas.openxmlformats.org/officeDocument/2006/relationships/hyperlink" Target="#LienRapport"/><Relationship Id="rId20" Type="http://schemas.openxmlformats.org/officeDocument/2006/relationships/hyperlink" Target="#LienAccueil"/><Relationship Id="rId1" Type="http://schemas.openxmlformats.org/officeDocument/2006/relationships/image" Target="../media/image1.jpeg"/><Relationship Id="rId6" Type="http://schemas.openxmlformats.org/officeDocument/2006/relationships/hyperlink" Target="#LienPerso"/><Relationship Id="rId11" Type="http://schemas.openxmlformats.org/officeDocument/2006/relationships/image" Target="../media/image6.png"/><Relationship Id="rId24" Type="http://schemas.openxmlformats.org/officeDocument/2006/relationships/image" Target="../media/image13.png"/><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hyperlink" Target="#LienRevenus"/><Relationship Id="rId10" Type="http://schemas.openxmlformats.org/officeDocument/2006/relationships/hyperlink" Target="#LienLoisirs"/><Relationship Id="rId19" Type="http://schemas.openxmlformats.org/officeDocument/2006/relationships/image" Target="../media/image10.png"/><Relationship Id="rId4" Type="http://schemas.openxmlformats.org/officeDocument/2006/relationships/hyperlink" Target="#LienDiverses"/><Relationship Id="rId9" Type="http://schemas.openxmlformats.org/officeDocument/2006/relationships/image" Target="../media/image5.png"/><Relationship Id="rId14" Type="http://schemas.openxmlformats.org/officeDocument/2006/relationships/hyperlink" Target="#LienDettes"/><Relationship Id="rId22" Type="http://schemas.openxmlformats.org/officeDocument/2006/relationships/image" Target="../media/image1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LienDettes"/><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image" Target="../media/image14.png"/><Relationship Id="rId7" Type="http://schemas.openxmlformats.org/officeDocument/2006/relationships/hyperlink" Target="#LienAssEpargne"/><Relationship Id="rId12" Type="http://schemas.openxmlformats.org/officeDocument/2006/relationships/image" Target="../media/image7.png"/><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hyperlink" Target="#LienRevenus"/><Relationship Id="rId1" Type="http://schemas.openxmlformats.org/officeDocument/2006/relationships/hyperlink" Target="#LienRapport"/><Relationship Id="rId6" Type="http://schemas.openxmlformats.org/officeDocument/2006/relationships/image" Target="../media/image4.png"/><Relationship Id="rId11" Type="http://schemas.openxmlformats.org/officeDocument/2006/relationships/hyperlink" Target="#LienTransport"/><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image" Target="../media/image9.png"/><Relationship Id="rId23" Type="http://schemas.openxmlformats.org/officeDocument/2006/relationships/image" Target="../media/image12.png"/><Relationship Id="rId10" Type="http://schemas.openxmlformats.org/officeDocument/2006/relationships/image" Target="../media/image6.png"/><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image" Target="../media/image8.png"/><Relationship Id="rId22" Type="http://schemas.openxmlformats.org/officeDocument/2006/relationships/hyperlink" Target="#LienResidence"/></Relationships>
</file>

<file path=xl/drawings/_rels/drawing1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LienDettes"/><Relationship Id="rId18" Type="http://schemas.openxmlformats.org/officeDocument/2006/relationships/image" Target="../media/image10.png"/><Relationship Id="rId26" Type="http://schemas.openxmlformats.org/officeDocument/2006/relationships/image" Target="../media/image16.png"/><Relationship Id="rId3" Type="http://schemas.openxmlformats.org/officeDocument/2006/relationships/hyperlink" Target="#LienDiverses"/><Relationship Id="rId21" Type="http://schemas.openxmlformats.org/officeDocument/2006/relationships/image" Target="../media/image14.png"/><Relationship Id="rId7" Type="http://schemas.openxmlformats.org/officeDocument/2006/relationships/hyperlink" Target="#LienAssEpargne"/><Relationship Id="rId12" Type="http://schemas.openxmlformats.org/officeDocument/2006/relationships/image" Target="../media/image7.png"/><Relationship Id="rId17" Type="http://schemas.openxmlformats.org/officeDocument/2006/relationships/hyperlink" Target="#LienSommaire"/><Relationship Id="rId25" Type="http://schemas.openxmlformats.org/officeDocument/2006/relationships/image" Target="../media/image13.png"/><Relationship Id="rId2" Type="http://schemas.openxmlformats.org/officeDocument/2006/relationships/image" Target="../media/image15.png"/><Relationship Id="rId16" Type="http://schemas.openxmlformats.org/officeDocument/2006/relationships/image" Target="../media/image9.png"/><Relationship Id="rId20" Type="http://schemas.openxmlformats.org/officeDocument/2006/relationships/image" Target="../media/image11.png"/><Relationship Id="rId29" Type="http://schemas.openxmlformats.org/officeDocument/2006/relationships/image" Target="../media/image19.png"/><Relationship Id="rId1" Type="http://schemas.openxmlformats.org/officeDocument/2006/relationships/hyperlink" Target="#LienGraph"/><Relationship Id="rId6" Type="http://schemas.openxmlformats.org/officeDocument/2006/relationships/image" Target="../media/image4.png"/><Relationship Id="rId11" Type="http://schemas.openxmlformats.org/officeDocument/2006/relationships/hyperlink" Target="#LienTransport"/><Relationship Id="rId24" Type="http://schemas.openxmlformats.org/officeDocument/2006/relationships/hyperlink" Target="#LienRevenus"/><Relationship Id="rId32" Type="http://schemas.openxmlformats.org/officeDocument/2006/relationships/image" Target="../media/image22.png"/><Relationship Id="rId5" Type="http://schemas.openxmlformats.org/officeDocument/2006/relationships/hyperlink" Target="#LienPerso"/><Relationship Id="rId15" Type="http://schemas.openxmlformats.org/officeDocument/2006/relationships/hyperlink" Target="#LienRapport"/><Relationship Id="rId23" Type="http://schemas.openxmlformats.org/officeDocument/2006/relationships/image" Target="../media/image12.png"/><Relationship Id="rId28" Type="http://schemas.openxmlformats.org/officeDocument/2006/relationships/image" Target="../media/image18.png"/><Relationship Id="rId10" Type="http://schemas.openxmlformats.org/officeDocument/2006/relationships/image" Target="../media/image6.png"/><Relationship Id="rId19" Type="http://schemas.openxmlformats.org/officeDocument/2006/relationships/hyperlink" Target="#LienAccueil"/><Relationship Id="rId31" Type="http://schemas.openxmlformats.org/officeDocument/2006/relationships/image" Target="../media/image21.png"/><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image" Target="../media/image8.png"/><Relationship Id="rId22" Type="http://schemas.openxmlformats.org/officeDocument/2006/relationships/hyperlink" Target="#LienResidence"/><Relationship Id="rId27" Type="http://schemas.openxmlformats.org/officeDocument/2006/relationships/image" Target="../media/image17.png"/><Relationship Id="rId30"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LienDettes"/><Relationship Id="rId18" Type="http://schemas.openxmlformats.org/officeDocument/2006/relationships/image" Target="../media/image10.png"/><Relationship Id="rId3" Type="http://schemas.openxmlformats.org/officeDocument/2006/relationships/hyperlink" Target="#LienDiverses"/><Relationship Id="rId21" Type="http://schemas.openxmlformats.org/officeDocument/2006/relationships/image" Target="../media/image14.png"/><Relationship Id="rId7" Type="http://schemas.openxmlformats.org/officeDocument/2006/relationships/hyperlink" Target="#LienAssEpargne"/><Relationship Id="rId12" Type="http://schemas.openxmlformats.org/officeDocument/2006/relationships/image" Target="../media/image7.png"/><Relationship Id="rId17" Type="http://schemas.openxmlformats.org/officeDocument/2006/relationships/hyperlink" Target="#LienSommaire"/><Relationship Id="rId25" Type="http://schemas.openxmlformats.org/officeDocument/2006/relationships/image" Target="../media/image13.png"/><Relationship Id="rId2" Type="http://schemas.openxmlformats.org/officeDocument/2006/relationships/chart" Target="../charts/chart2.xml"/><Relationship Id="rId16" Type="http://schemas.openxmlformats.org/officeDocument/2006/relationships/image" Target="../media/image9.png"/><Relationship Id="rId20" Type="http://schemas.openxmlformats.org/officeDocument/2006/relationships/image" Target="../media/image11.png"/><Relationship Id="rId1" Type="http://schemas.openxmlformats.org/officeDocument/2006/relationships/chart" Target="../charts/chart1.xml"/><Relationship Id="rId6" Type="http://schemas.openxmlformats.org/officeDocument/2006/relationships/image" Target="../media/image4.png"/><Relationship Id="rId11" Type="http://schemas.openxmlformats.org/officeDocument/2006/relationships/hyperlink" Target="#LienTransport"/><Relationship Id="rId24" Type="http://schemas.openxmlformats.org/officeDocument/2006/relationships/hyperlink" Target="#LienRevenus"/><Relationship Id="rId5" Type="http://schemas.openxmlformats.org/officeDocument/2006/relationships/hyperlink" Target="#LienPerso"/><Relationship Id="rId15" Type="http://schemas.openxmlformats.org/officeDocument/2006/relationships/hyperlink" Target="#LienRapport"/><Relationship Id="rId23" Type="http://schemas.openxmlformats.org/officeDocument/2006/relationships/image" Target="../media/image12.png"/><Relationship Id="rId10" Type="http://schemas.openxmlformats.org/officeDocument/2006/relationships/image" Target="../media/image6.png"/><Relationship Id="rId19" Type="http://schemas.openxmlformats.org/officeDocument/2006/relationships/hyperlink" Target="#LienAccueil"/><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image" Target="../media/image8.png"/><Relationship Id="rId22" Type="http://schemas.openxmlformats.org/officeDocument/2006/relationships/hyperlink" Target="#LienResidence"/></Relationships>
</file>

<file path=xl/drawings/_rels/drawing14.xml.rels><?xml version="1.0" encoding="UTF-8" standalone="yes"?>
<Relationships xmlns="http://schemas.openxmlformats.org/package/2006/relationships"><Relationship Id="rId8" Type="http://schemas.openxmlformats.org/officeDocument/2006/relationships/hyperlink" Target="#LienTransport"/><Relationship Id="rId13" Type="http://schemas.openxmlformats.org/officeDocument/2006/relationships/image" Target="../media/image5.png"/><Relationship Id="rId18" Type="http://schemas.openxmlformats.org/officeDocument/2006/relationships/image" Target="../media/image3.png"/><Relationship Id="rId26" Type="http://schemas.openxmlformats.org/officeDocument/2006/relationships/hyperlink" Target="#Transport!A1"/><Relationship Id="rId3" Type="http://schemas.openxmlformats.org/officeDocument/2006/relationships/hyperlink" Target="#R&#233;sidence!A1"/><Relationship Id="rId21" Type="http://schemas.openxmlformats.org/officeDocument/2006/relationships/hyperlink" Target="#LienRapport"/><Relationship Id="rId7" Type="http://schemas.openxmlformats.org/officeDocument/2006/relationships/image" Target="../media/image4.png"/><Relationship Id="rId12" Type="http://schemas.openxmlformats.org/officeDocument/2006/relationships/hyperlink" Target="#LienDettes"/><Relationship Id="rId17" Type="http://schemas.openxmlformats.org/officeDocument/2006/relationships/hyperlink" Target="#LienDiverses"/><Relationship Id="rId25" Type="http://schemas.openxmlformats.org/officeDocument/2006/relationships/hyperlink" Target="#Sommaire!A1"/><Relationship Id="rId2" Type="http://schemas.openxmlformats.org/officeDocument/2006/relationships/image" Target="../media/image23.png"/><Relationship Id="rId16" Type="http://schemas.openxmlformats.org/officeDocument/2006/relationships/hyperlink" Target="#Diverses!A1"/><Relationship Id="rId20" Type="http://schemas.openxmlformats.org/officeDocument/2006/relationships/image" Target="../media/image9.png"/><Relationship Id="rId1" Type="http://schemas.openxmlformats.org/officeDocument/2006/relationships/hyperlink" Target="#'Informations et r&#233;glages'!A1"/><Relationship Id="rId6" Type="http://schemas.openxmlformats.org/officeDocument/2006/relationships/hyperlink" Target="#LienPerso"/><Relationship Id="rId11" Type="http://schemas.openxmlformats.org/officeDocument/2006/relationships/image" Target="../media/image13.png"/><Relationship Id="rId24" Type="http://schemas.openxmlformats.org/officeDocument/2006/relationships/hyperlink" Target="#Loisirs!A1"/><Relationship Id="rId5" Type="http://schemas.openxmlformats.org/officeDocument/2006/relationships/image" Target="../media/image11.png"/><Relationship Id="rId15" Type="http://schemas.openxmlformats.org/officeDocument/2006/relationships/image" Target="../media/image24.png"/><Relationship Id="rId23" Type="http://schemas.openxmlformats.org/officeDocument/2006/relationships/hyperlink" Target="#'Assurance et &#233;pargne'!A1"/><Relationship Id="rId10" Type="http://schemas.openxmlformats.org/officeDocument/2006/relationships/hyperlink" Target="#LienAssEpargne"/><Relationship Id="rId19" Type="http://schemas.openxmlformats.org/officeDocument/2006/relationships/hyperlink" Target="#LienSommaire"/><Relationship Id="rId4" Type="http://schemas.openxmlformats.org/officeDocument/2006/relationships/hyperlink" Target="#LienResidence"/><Relationship Id="rId9" Type="http://schemas.openxmlformats.org/officeDocument/2006/relationships/image" Target="../media/image7.png"/><Relationship Id="rId14" Type="http://schemas.openxmlformats.org/officeDocument/2006/relationships/hyperlink" Target="#LienLoisirs"/><Relationship Id="rId22" Type="http://schemas.openxmlformats.org/officeDocument/2006/relationships/image" Target="../media/image25.png"/><Relationship Id="rId27" Type="http://schemas.openxmlformats.org/officeDocument/2006/relationships/hyperlink" Target="#Dettes!A1"/></Relationships>
</file>

<file path=xl/drawings/_rels/drawing2.xml.rels><?xml version="1.0" encoding="UTF-8" standalone="yes"?>
<Relationships xmlns="http://schemas.openxmlformats.org/package/2006/relationships"><Relationship Id="rId8" Type="http://schemas.openxmlformats.org/officeDocument/2006/relationships/hyperlink" Target="#LienLoisirs"/><Relationship Id="rId13" Type="http://schemas.openxmlformats.org/officeDocument/2006/relationships/image" Target="../media/image8.png"/><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hyperlink" Target="#LienResidence"/><Relationship Id="rId7" Type="http://schemas.openxmlformats.org/officeDocument/2006/relationships/image" Target="../media/image5.png"/><Relationship Id="rId12" Type="http://schemas.openxmlformats.org/officeDocument/2006/relationships/hyperlink" Target="#LienDettes"/><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image" Target="../media/image14.png"/><Relationship Id="rId1" Type="http://schemas.openxmlformats.org/officeDocument/2006/relationships/hyperlink" Target="#LienPerso"/><Relationship Id="rId6" Type="http://schemas.openxmlformats.org/officeDocument/2006/relationships/hyperlink" Target="#LienAssEpargne"/><Relationship Id="rId11" Type="http://schemas.openxmlformats.org/officeDocument/2006/relationships/image" Target="../media/image7.png"/><Relationship Id="rId24" Type="http://schemas.openxmlformats.org/officeDocument/2006/relationships/image" Target="../media/image13.png"/><Relationship Id="rId5" Type="http://schemas.openxmlformats.org/officeDocument/2006/relationships/image" Target="../media/image4.png"/><Relationship Id="rId15" Type="http://schemas.openxmlformats.org/officeDocument/2006/relationships/image" Target="../media/image9.png"/><Relationship Id="rId23" Type="http://schemas.openxmlformats.org/officeDocument/2006/relationships/hyperlink" Target="#LienRevenus"/><Relationship Id="rId10" Type="http://schemas.openxmlformats.org/officeDocument/2006/relationships/hyperlink" Target="#LienTransport"/><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image" Target="../media/image6.png"/><Relationship Id="rId14" Type="http://schemas.openxmlformats.org/officeDocument/2006/relationships/hyperlink" Target="#LienRapport"/><Relationship Id="rId22"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8.png"/><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image" Target="../media/image14.png"/><Relationship Id="rId7" Type="http://schemas.openxmlformats.org/officeDocument/2006/relationships/hyperlink" Target="#LienAssEpargne"/><Relationship Id="rId12" Type="http://schemas.openxmlformats.org/officeDocument/2006/relationships/hyperlink" Target="#LienDettes"/><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hyperlink" Target="#LienResidence"/><Relationship Id="rId1" Type="http://schemas.openxmlformats.org/officeDocument/2006/relationships/hyperlink" Target="#LienTransport"/><Relationship Id="rId6" Type="http://schemas.openxmlformats.org/officeDocument/2006/relationships/image" Target="../media/image4.png"/><Relationship Id="rId11" Type="http://schemas.openxmlformats.org/officeDocument/2006/relationships/image" Target="../media/image7.png"/><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image" Target="../media/image9.png"/><Relationship Id="rId23" Type="http://schemas.openxmlformats.org/officeDocument/2006/relationships/hyperlink" Target="#LienRevenus"/><Relationship Id="rId10" Type="http://schemas.openxmlformats.org/officeDocument/2006/relationships/image" Target="../media/image6.png"/><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hyperlink" Target="#LienRapport"/><Relationship Id="rId22"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hyperlink" Target="#LienLoisirs"/><Relationship Id="rId13" Type="http://schemas.openxmlformats.org/officeDocument/2006/relationships/image" Target="../media/image8.png"/><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hyperlink" Target="#LienResidence"/><Relationship Id="rId7" Type="http://schemas.openxmlformats.org/officeDocument/2006/relationships/image" Target="../media/image5.png"/><Relationship Id="rId12" Type="http://schemas.openxmlformats.org/officeDocument/2006/relationships/hyperlink" Target="#LienDettes"/><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image" Target="../media/image14.png"/><Relationship Id="rId1" Type="http://schemas.openxmlformats.org/officeDocument/2006/relationships/hyperlink" Target="#LienAssEpargne"/><Relationship Id="rId6" Type="http://schemas.openxmlformats.org/officeDocument/2006/relationships/image" Target="../media/image4.png"/><Relationship Id="rId11" Type="http://schemas.openxmlformats.org/officeDocument/2006/relationships/image" Target="../media/image7.png"/><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image" Target="../media/image9.png"/><Relationship Id="rId23" Type="http://schemas.openxmlformats.org/officeDocument/2006/relationships/hyperlink" Target="#LienRevenus"/><Relationship Id="rId10" Type="http://schemas.openxmlformats.org/officeDocument/2006/relationships/hyperlink" Target="#LienTransport"/><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image" Target="../media/image6.png"/><Relationship Id="rId14" Type="http://schemas.openxmlformats.org/officeDocument/2006/relationships/hyperlink" Target="#LienRapport"/><Relationship Id="rId22" Type="http://schemas.openxmlformats.org/officeDocument/2006/relationships/image" Target="../media/image1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8.png"/><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hyperlink" Target="#LienResidence"/><Relationship Id="rId7" Type="http://schemas.openxmlformats.org/officeDocument/2006/relationships/hyperlink" Target="#LienAssEpargne"/><Relationship Id="rId12" Type="http://schemas.openxmlformats.org/officeDocument/2006/relationships/image" Target="../media/image7.png"/><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image" Target="../media/image14.png"/><Relationship Id="rId1" Type="http://schemas.openxmlformats.org/officeDocument/2006/relationships/hyperlink" Target="#LienDettes"/><Relationship Id="rId6" Type="http://schemas.openxmlformats.org/officeDocument/2006/relationships/image" Target="../media/image4.png"/><Relationship Id="rId11" Type="http://schemas.openxmlformats.org/officeDocument/2006/relationships/hyperlink" Target="#LienTransport"/><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image" Target="../media/image9.png"/><Relationship Id="rId23" Type="http://schemas.openxmlformats.org/officeDocument/2006/relationships/hyperlink" Target="#LienRevenus"/><Relationship Id="rId10" Type="http://schemas.openxmlformats.org/officeDocument/2006/relationships/image" Target="../media/image6.png"/><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hyperlink" Target="#LienRapport"/><Relationship Id="rId22" Type="http://schemas.openxmlformats.org/officeDocument/2006/relationships/image" Target="../media/image1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8.png"/><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hyperlink" Target="#LienResidence"/><Relationship Id="rId7" Type="http://schemas.openxmlformats.org/officeDocument/2006/relationships/hyperlink" Target="#LienAssEpargne"/><Relationship Id="rId12" Type="http://schemas.openxmlformats.org/officeDocument/2006/relationships/hyperlink" Target="#LienDettes"/><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image" Target="../media/image14.png"/><Relationship Id="rId1" Type="http://schemas.openxmlformats.org/officeDocument/2006/relationships/hyperlink" Target="#LienLoisirs"/><Relationship Id="rId6" Type="http://schemas.openxmlformats.org/officeDocument/2006/relationships/image" Target="../media/image4.png"/><Relationship Id="rId11" Type="http://schemas.openxmlformats.org/officeDocument/2006/relationships/image" Target="../media/image7.png"/><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image" Target="../media/image9.png"/><Relationship Id="rId23" Type="http://schemas.openxmlformats.org/officeDocument/2006/relationships/hyperlink" Target="#LienRevenus"/><Relationship Id="rId10" Type="http://schemas.openxmlformats.org/officeDocument/2006/relationships/hyperlink" Target="#LienTransport"/><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image" Target="../media/image6.png"/><Relationship Id="rId14" Type="http://schemas.openxmlformats.org/officeDocument/2006/relationships/hyperlink" Target="#LienRapport"/><Relationship Id="rId22" Type="http://schemas.openxmlformats.org/officeDocument/2006/relationships/image" Target="../media/image12.png"/></Relationships>
</file>

<file path=xl/drawings/_rels/drawing7.xml.rels><?xml version="1.0" encoding="UTF-8" standalone="yes"?>
<Relationships xmlns="http://schemas.openxmlformats.org/package/2006/relationships"><Relationship Id="rId8" Type="http://schemas.openxmlformats.org/officeDocument/2006/relationships/hyperlink" Target="#LienLoisirs"/><Relationship Id="rId13" Type="http://schemas.openxmlformats.org/officeDocument/2006/relationships/image" Target="../media/image8.png"/><Relationship Id="rId18" Type="http://schemas.openxmlformats.org/officeDocument/2006/relationships/hyperlink" Target="#LienAccueil"/><Relationship Id="rId3" Type="http://schemas.openxmlformats.org/officeDocument/2006/relationships/image" Target="../media/image3.png"/><Relationship Id="rId21" Type="http://schemas.openxmlformats.org/officeDocument/2006/relationships/hyperlink" Target="#LienResidence"/><Relationship Id="rId7" Type="http://schemas.openxmlformats.org/officeDocument/2006/relationships/image" Target="../media/image5.png"/><Relationship Id="rId12" Type="http://schemas.openxmlformats.org/officeDocument/2006/relationships/hyperlink" Target="#LienDettes"/><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LienSommaire"/><Relationship Id="rId20" Type="http://schemas.openxmlformats.org/officeDocument/2006/relationships/image" Target="../media/image14.png"/><Relationship Id="rId1" Type="http://schemas.openxmlformats.org/officeDocument/2006/relationships/hyperlink" Target="#LienDiverses"/><Relationship Id="rId6" Type="http://schemas.openxmlformats.org/officeDocument/2006/relationships/hyperlink" Target="#LienAssEpargne"/><Relationship Id="rId11" Type="http://schemas.openxmlformats.org/officeDocument/2006/relationships/image" Target="../media/image7.png"/><Relationship Id="rId24" Type="http://schemas.openxmlformats.org/officeDocument/2006/relationships/image" Target="../media/image13.png"/><Relationship Id="rId5" Type="http://schemas.openxmlformats.org/officeDocument/2006/relationships/image" Target="../media/image4.png"/><Relationship Id="rId15" Type="http://schemas.openxmlformats.org/officeDocument/2006/relationships/image" Target="../media/image9.png"/><Relationship Id="rId23" Type="http://schemas.openxmlformats.org/officeDocument/2006/relationships/hyperlink" Target="#LienRevenus"/><Relationship Id="rId10" Type="http://schemas.openxmlformats.org/officeDocument/2006/relationships/hyperlink" Target="#LienTransport"/><Relationship Id="rId19" Type="http://schemas.openxmlformats.org/officeDocument/2006/relationships/image" Target="../media/image11.png"/><Relationship Id="rId4" Type="http://schemas.openxmlformats.org/officeDocument/2006/relationships/hyperlink" Target="#LienPerso"/><Relationship Id="rId9" Type="http://schemas.openxmlformats.org/officeDocument/2006/relationships/image" Target="../media/image6.png"/><Relationship Id="rId14" Type="http://schemas.openxmlformats.org/officeDocument/2006/relationships/hyperlink" Target="#LienRapport"/><Relationship Id="rId22" Type="http://schemas.openxmlformats.org/officeDocument/2006/relationships/image" Target="../media/image1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LienDettes"/><Relationship Id="rId18" Type="http://schemas.openxmlformats.org/officeDocument/2006/relationships/image" Target="../media/image10.png"/><Relationship Id="rId3" Type="http://schemas.openxmlformats.org/officeDocument/2006/relationships/hyperlink" Target="#LienDiverses"/><Relationship Id="rId21" Type="http://schemas.openxmlformats.org/officeDocument/2006/relationships/image" Target="../media/image14.png"/><Relationship Id="rId7" Type="http://schemas.openxmlformats.org/officeDocument/2006/relationships/hyperlink" Target="#LienAssEpargne"/><Relationship Id="rId12" Type="http://schemas.openxmlformats.org/officeDocument/2006/relationships/image" Target="../media/image7.png"/><Relationship Id="rId17" Type="http://schemas.openxmlformats.org/officeDocument/2006/relationships/hyperlink" Target="#LienSommaire"/><Relationship Id="rId2" Type="http://schemas.openxmlformats.org/officeDocument/2006/relationships/image" Target="../media/image2.png"/><Relationship Id="rId16" Type="http://schemas.openxmlformats.org/officeDocument/2006/relationships/image" Target="../media/image9.png"/><Relationship Id="rId20" Type="http://schemas.openxmlformats.org/officeDocument/2006/relationships/image" Target="../media/image11.png"/><Relationship Id="rId1" Type="http://schemas.openxmlformats.org/officeDocument/2006/relationships/hyperlink" Target="#LienRevenus"/><Relationship Id="rId6" Type="http://schemas.openxmlformats.org/officeDocument/2006/relationships/image" Target="../media/image4.png"/><Relationship Id="rId11" Type="http://schemas.openxmlformats.org/officeDocument/2006/relationships/hyperlink" Target="#LienTransport"/><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hyperlink" Target="#LienRapport"/><Relationship Id="rId23" Type="http://schemas.openxmlformats.org/officeDocument/2006/relationships/image" Target="../media/image12.png"/><Relationship Id="rId10" Type="http://schemas.openxmlformats.org/officeDocument/2006/relationships/image" Target="../media/image6.png"/><Relationship Id="rId19" Type="http://schemas.openxmlformats.org/officeDocument/2006/relationships/hyperlink" Target="#LienAccueil"/><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image" Target="../media/image8.png"/><Relationship Id="rId22" Type="http://schemas.openxmlformats.org/officeDocument/2006/relationships/hyperlink" Target="#LienResidence"/></Relationships>
</file>

<file path=xl/drawings/_rels/drawing9.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LienDettes"/><Relationship Id="rId18" Type="http://schemas.openxmlformats.org/officeDocument/2006/relationships/hyperlink" Target="#LienAccueil"/><Relationship Id="rId3" Type="http://schemas.openxmlformats.org/officeDocument/2006/relationships/hyperlink" Target="#LienDiverses"/><Relationship Id="rId21" Type="http://schemas.openxmlformats.org/officeDocument/2006/relationships/hyperlink" Target="#LienResidence"/><Relationship Id="rId7" Type="http://schemas.openxmlformats.org/officeDocument/2006/relationships/hyperlink" Target="#LienAssEpargne"/><Relationship Id="rId12" Type="http://schemas.openxmlformats.org/officeDocument/2006/relationships/image" Target="../media/image7.png"/><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image" Target="../media/image9.png"/><Relationship Id="rId20" Type="http://schemas.openxmlformats.org/officeDocument/2006/relationships/image" Target="../media/image14.png"/><Relationship Id="rId1" Type="http://schemas.openxmlformats.org/officeDocument/2006/relationships/hyperlink" Target="#LienSommaire"/><Relationship Id="rId6" Type="http://schemas.openxmlformats.org/officeDocument/2006/relationships/image" Target="../media/image4.png"/><Relationship Id="rId11" Type="http://schemas.openxmlformats.org/officeDocument/2006/relationships/hyperlink" Target="#LienTransport"/><Relationship Id="rId24" Type="http://schemas.openxmlformats.org/officeDocument/2006/relationships/image" Target="../media/image13.png"/><Relationship Id="rId5" Type="http://schemas.openxmlformats.org/officeDocument/2006/relationships/hyperlink" Target="#LienPerso"/><Relationship Id="rId15" Type="http://schemas.openxmlformats.org/officeDocument/2006/relationships/hyperlink" Target="#LienRapport"/><Relationship Id="rId23" Type="http://schemas.openxmlformats.org/officeDocument/2006/relationships/hyperlink" Target="#LienRevenus"/><Relationship Id="rId10" Type="http://schemas.openxmlformats.org/officeDocument/2006/relationships/image" Target="../media/image6.png"/><Relationship Id="rId19" Type="http://schemas.openxmlformats.org/officeDocument/2006/relationships/image" Target="../media/image11.png"/><Relationship Id="rId4" Type="http://schemas.openxmlformats.org/officeDocument/2006/relationships/image" Target="../media/image3.png"/><Relationship Id="rId9" Type="http://schemas.openxmlformats.org/officeDocument/2006/relationships/hyperlink" Target="#LienLoisirs"/><Relationship Id="rId14" Type="http://schemas.openxmlformats.org/officeDocument/2006/relationships/image" Target="../media/image8.png"/><Relationship Id="rId22"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xdr:row>
      <xdr:rowOff>0</xdr:rowOff>
    </xdr:from>
    <xdr:to>
      <xdr:col>5</xdr:col>
      <xdr:colOff>9944100</xdr:colOff>
      <xdr:row>15</xdr:row>
      <xdr:rowOff>0</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62" t="7227" r="2131" b="4271"/>
        <a:stretch/>
      </xdr:blipFill>
      <xdr:spPr>
        <a:xfrm>
          <a:off x="5816600" y="571500"/>
          <a:ext cx="9906000" cy="6997700"/>
        </a:xfrm>
        <a:prstGeom prst="rect">
          <a:avLst/>
        </a:prstGeom>
      </xdr:spPr>
    </xdr:pic>
    <xdr:clientData/>
  </xdr:twoCellAnchor>
  <xdr:twoCellAnchor>
    <xdr:from>
      <xdr:col>1</xdr:col>
      <xdr:colOff>63500</xdr:colOff>
      <xdr:row>4</xdr:row>
      <xdr:rowOff>228600</xdr:rowOff>
    </xdr:from>
    <xdr:to>
      <xdr:col>1</xdr:col>
      <xdr:colOff>736600</xdr:colOff>
      <xdr:row>4</xdr:row>
      <xdr:rowOff>228600</xdr:rowOff>
    </xdr:to>
    <xdr:cxnSp macro="">
      <xdr:nvCxnSpPr>
        <xdr:cNvPr id="20" name="Connecteur droit 19">
          <a:extLst>
            <a:ext uri="{FF2B5EF4-FFF2-40B4-BE49-F238E27FC236}">
              <a16:creationId xmlns:a16="http://schemas.microsoft.com/office/drawing/2014/main" id="{00000000-0008-0000-0000-000014000000}"/>
            </a:ext>
          </a:extLst>
        </xdr:cNvPr>
        <xdr:cNvCxnSpPr/>
      </xdr:nvCxnSpPr>
      <xdr:spPr>
        <a:xfrm>
          <a:off x="914400" y="2933700"/>
          <a:ext cx="673100" cy="0"/>
        </a:xfrm>
        <a:prstGeom prst="line">
          <a:avLst/>
        </a:prstGeom>
        <a:ln w="12700">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382631</xdr:colOff>
      <xdr:row>14</xdr:row>
      <xdr:rowOff>263331</xdr:rowOff>
    </xdr:from>
    <xdr:to>
      <xdr:col>4</xdr:col>
      <xdr:colOff>11791</xdr:colOff>
      <xdr:row>14</xdr:row>
      <xdr:rowOff>609406</xdr:rowOff>
    </xdr:to>
    <xdr:grpSp>
      <xdr:nvGrpSpPr>
        <xdr:cNvPr id="25" name="Groupe 24">
          <a:hlinkClick xmlns:r="http://schemas.openxmlformats.org/officeDocument/2006/relationships" r:id="rId2"/>
          <a:extLst>
            <a:ext uri="{FF2B5EF4-FFF2-40B4-BE49-F238E27FC236}">
              <a16:creationId xmlns:a16="http://schemas.microsoft.com/office/drawing/2014/main" id="{00000000-0008-0000-0000-000019000000}"/>
            </a:ext>
          </a:extLst>
        </xdr:cNvPr>
        <xdr:cNvGrpSpPr/>
      </xdr:nvGrpSpPr>
      <xdr:grpSpPr>
        <a:xfrm>
          <a:off x="3697331" y="6397431"/>
          <a:ext cx="1254760" cy="346075"/>
          <a:chOff x="3100431" y="5937691"/>
          <a:chExt cx="1244600" cy="346075"/>
        </a:xfrm>
      </xdr:grpSpPr>
      <xdr:sp macro="" textlink="Textes!A3">
        <xdr:nvSpPr>
          <xdr:cNvPr id="23" name="Rectangle 2">
            <a:extLst>
              <a:ext uri="{FF2B5EF4-FFF2-40B4-BE49-F238E27FC236}">
                <a16:creationId xmlns:a16="http://schemas.microsoft.com/office/drawing/2014/main" id="{00000000-0008-0000-0000-000017000000}"/>
              </a:ext>
            </a:extLst>
          </xdr:cNvPr>
          <xdr:cNvSpPr/>
        </xdr:nvSpPr>
        <xdr:spPr>
          <a:xfrm>
            <a:off x="3100431" y="5937691"/>
            <a:ext cx="1244600" cy="346075"/>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821E78B6-A52D-4367-AB77-DDED7B18BDA9}" type="TxLink">
              <a:rPr lang="en-US" sz="1400" b="1" i="0" u="none" strike="noStrike" cap="all" baseline="0">
                <a:ln>
                  <a:noFill/>
                </a:ln>
                <a:solidFill>
                  <a:srgbClr val="002F6C"/>
                </a:solidFill>
                <a:latin typeface="Calibri"/>
                <a:cs typeface="Calibri"/>
              </a:rPr>
              <a:pPr algn="ctr"/>
              <a:t>Débuter</a:t>
            </a:fld>
            <a:endParaRPr lang="fr-CA" sz="1800" b="1" cap="all" baseline="0">
              <a:ln>
                <a:noFill/>
              </a:ln>
              <a:solidFill>
                <a:srgbClr val="002F6C"/>
              </a:solidFill>
              <a:latin typeface="+mn-lt"/>
              <a:cs typeface="Arial" panose="020B0604020202020204" pitchFamily="34" charset="0"/>
            </a:endParaRPr>
          </a:p>
        </xdr:txBody>
      </xdr:sp>
      <xdr:pic>
        <xdr:nvPicPr>
          <xdr:cNvPr id="24" name="Imag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36132" y="6003907"/>
            <a:ext cx="179527" cy="208248"/>
          </a:xfrm>
          <a:prstGeom prst="rect">
            <a:avLst/>
          </a:prstGeom>
        </xdr:spPr>
      </xdr:pic>
    </xdr:grpSp>
    <xdr:clientData fPrintsWithSheet="0"/>
  </xdr:twoCellAnchor>
  <xdr:twoCellAnchor editAs="absolute">
    <xdr:from>
      <xdr:col>1</xdr:col>
      <xdr:colOff>0</xdr:colOff>
      <xdr:row>0</xdr:row>
      <xdr:rowOff>0</xdr:rowOff>
    </xdr:from>
    <xdr:to>
      <xdr:col>5</xdr:col>
      <xdr:colOff>339724</xdr:colOff>
      <xdr:row>0</xdr:row>
      <xdr:rowOff>567901</xdr:rowOff>
    </xdr:to>
    <xdr:sp macro="" textlink="">
      <xdr:nvSpPr>
        <xdr:cNvPr id="45" name="Rectangle 44">
          <a:extLst>
            <a:ext uri="{FF2B5EF4-FFF2-40B4-BE49-F238E27FC236}">
              <a16:creationId xmlns:a16="http://schemas.microsoft.com/office/drawing/2014/main" id="{00000000-0008-0000-0000-00002D000000}"/>
            </a:ext>
          </a:extLst>
        </xdr:cNvPr>
        <xdr:cNvSpPr/>
      </xdr:nvSpPr>
      <xdr:spPr>
        <a:xfrm>
          <a:off x="889000" y="0"/>
          <a:ext cx="5486399" cy="5672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editAs="absolute">
    <xdr:from>
      <xdr:col>0</xdr:col>
      <xdr:colOff>0</xdr:colOff>
      <xdr:row>0</xdr:row>
      <xdr:rowOff>0</xdr:rowOff>
    </xdr:from>
    <xdr:to>
      <xdr:col>5</xdr:col>
      <xdr:colOff>2478965</xdr:colOff>
      <xdr:row>0</xdr:row>
      <xdr:rowOff>568309</xdr:rowOff>
    </xdr:to>
    <xdr:grpSp>
      <xdr:nvGrpSpPr>
        <xdr:cNvPr id="5" name="Groupe 4">
          <a:extLst>
            <a:ext uri="{FF2B5EF4-FFF2-40B4-BE49-F238E27FC236}">
              <a16:creationId xmlns:a16="http://schemas.microsoft.com/office/drawing/2014/main" id="{0F73C9FF-D8F4-455A-B730-8C0C4181920B}"/>
            </a:ext>
          </a:extLst>
        </xdr:cNvPr>
        <xdr:cNvGrpSpPr/>
      </xdr:nvGrpSpPr>
      <xdr:grpSpPr>
        <a:xfrm>
          <a:off x="0" y="0"/>
          <a:ext cx="8257465" cy="568309"/>
          <a:chOff x="0" y="0"/>
          <a:chExt cx="8257465" cy="568309"/>
        </a:xfrm>
      </xdr:grpSpPr>
      <xdr:sp macro="" textlink="">
        <xdr:nvSpPr>
          <xdr:cNvPr id="60" name="Rectangle 59">
            <a:extLst>
              <a:ext uri="{FF2B5EF4-FFF2-40B4-BE49-F238E27FC236}">
                <a16:creationId xmlns:a16="http://schemas.microsoft.com/office/drawing/2014/main" id="{82D80460-CF88-4A73-A605-031B8519BBD2}"/>
              </a:ext>
            </a:extLst>
          </xdr:cNvPr>
          <xdr:cNvSpPr/>
        </xdr:nvSpPr>
        <xdr:spPr>
          <a:xfrm>
            <a:off x="0" y="0"/>
            <a:ext cx="8257465" cy="5683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61" name="Rectangle 60">
            <a:extLst>
              <a:ext uri="{FF2B5EF4-FFF2-40B4-BE49-F238E27FC236}">
                <a16:creationId xmlns:a16="http://schemas.microsoft.com/office/drawing/2014/main" id="{A0ED9758-C5F0-4BA1-983A-5AC4A0F37F4D}"/>
              </a:ext>
            </a:extLst>
          </xdr:cNvPr>
          <xdr:cNvSpPr/>
        </xdr:nvSpPr>
        <xdr:spPr>
          <a:xfrm>
            <a:off x="831077" y="69"/>
            <a:ext cx="516074" cy="567007"/>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62" name="Image 97">
            <a:hlinkClick xmlns:r="http://schemas.openxmlformats.org/officeDocument/2006/relationships" r:id="rId4"/>
            <a:extLst>
              <a:ext uri="{FF2B5EF4-FFF2-40B4-BE49-F238E27FC236}">
                <a16:creationId xmlns:a16="http://schemas.microsoft.com/office/drawing/2014/main" id="{5593EC9E-FEAF-4B40-87E4-9BF0F0D515C4}"/>
              </a:ext>
            </a:extLst>
          </xdr:cNvPr>
          <xdr:cNvPicPr>
            <a:picLocks noChangeAspect="1"/>
          </xdr:cNvPicPr>
        </xdr:nvPicPr>
        <xdr:blipFill>
          <a:blip xmlns:r="http://schemas.openxmlformats.org/officeDocument/2006/relationships" r:embed="rId5" cstate="print">
            <a:alphaModFix amt="25000"/>
            <a:extLst>
              <a:ext uri="{28A0092B-C50C-407E-A947-70E740481C1C}">
                <a14:useLocalDpi xmlns:a14="http://schemas.microsoft.com/office/drawing/2010/main" val="0"/>
              </a:ext>
            </a:extLst>
          </a:blip>
          <a:stretch>
            <a:fillRect/>
          </a:stretch>
        </xdr:blipFill>
        <xdr:spPr>
          <a:xfrm>
            <a:off x="4500606" y="116621"/>
            <a:ext cx="325838" cy="324212"/>
          </a:xfrm>
          <a:prstGeom prst="rect">
            <a:avLst/>
          </a:prstGeom>
        </xdr:spPr>
      </xdr:pic>
      <xdr:pic>
        <xdr:nvPicPr>
          <xdr:cNvPr id="63" name="Image 82">
            <a:hlinkClick xmlns:r="http://schemas.openxmlformats.org/officeDocument/2006/relationships" r:id="rId6"/>
            <a:extLst>
              <a:ext uri="{FF2B5EF4-FFF2-40B4-BE49-F238E27FC236}">
                <a16:creationId xmlns:a16="http://schemas.microsoft.com/office/drawing/2014/main" id="{A3DC1C87-DFF3-456E-8EF9-2262175BD520}"/>
              </a:ext>
            </a:extLst>
          </xdr:cNvPr>
          <xdr:cNvPicPr>
            <a:picLocks noChangeAspect="1"/>
          </xdr:cNvPicPr>
        </xdr:nvPicPr>
        <xdr:blipFill>
          <a:blip xmlns:r="http://schemas.openxmlformats.org/officeDocument/2006/relationships" r:embed="rId7" cstate="print">
            <a:alphaModFix amt="25000"/>
            <a:extLst>
              <a:ext uri="{28A0092B-C50C-407E-A947-70E740481C1C}">
                <a14:useLocalDpi xmlns:a14="http://schemas.microsoft.com/office/drawing/2010/main" val="0"/>
              </a:ext>
            </a:extLst>
          </a:blip>
          <a:stretch>
            <a:fillRect/>
          </a:stretch>
        </xdr:blipFill>
        <xdr:spPr>
          <a:xfrm>
            <a:off x="1950630" y="118310"/>
            <a:ext cx="325838" cy="324212"/>
          </a:xfrm>
          <a:prstGeom prst="rect">
            <a:avLst/>
          </a:prstGeom>
        </xdr:spPr>
      </xdr:pic>
      <xdr:pic>
        <xdr:nvPicPr>
          <xdr:cNvPr id="64" name="Image 88">
            <a:hlinkClick xmlns:r="http://schemas.openxmlformats.org/officeDocument/2006/relationships" r:id="rId8"/>
            <a:extLst>
              <a:ext uri="{FF2B5EF4-FFF2-40B4-BE49-F238E27FC236}">
                <a16:creationId xmlns:a16="http://schemas.microsoft.com/office/drawing/2014/main" id="{646A643D-E557-40A6-8A71-32CEBBFC713D}"/>
              </a:ext>
            </a:extLst>
          </xdr:cNvPr>
          <xdr:cNvPicPr>
            <a:picLocks noChangeAspect="1"/>
          </xdr:cNvPicPr>
        </xdr:nvPicPr>
        <xdr:blipFill>
          <a:blip xmlns:r="http://schemas.openxmlformats.org/officeDocument/2006/relationships" r:embed="rId9" cstate="print">
            <a:alphaModFix amt="25000"/>
            <a:extLst>
              <a:ext uri="{28A0092B-C50C-407E-A947-70E740481C1C}">
                <a14:useLocalDpi xmlns:a14="http://schemas.microsoft.com/office/drawing/2010/main" val="0"/>
              </a:ext>
            </a:extLst>
          </a:blip>
          <a:srcRect/>
          <a:stretch/>
        </xdr:blipFill>
        <xdr:spPr>
          <a:xfrm>
            <a:off x="2970621" y="114929"/>
            <a:ext cx="325838" cy="324212"/>
          </a:xfrm>
          <a:prstGeom prst="rect">
            <a:avLst/>
          </a:prstGeom>
        </xdr:spPr>
      </xdr:pic>
      <xdr:pic>
        <xdr:nvPicPr>
          <xdr:cNvPr id="65" name="Image 94">
            <a:hlinkClick xmlns:r="http://schemas.openxmlformats.org/officeDocument/2006/relationships" r:id="rId10"/>
            <a:extLst>
              <a:ext uri="{FF2B5EF4-FFF2-40B4-BE49-F238E27FC236}">
                <a16:creationId xmlns:a16="http://schemas.microsoft.com/office/drawing/2014/main" id="{40721A55-4B22-42AF-856E-0611050B0706}"/>
              </a:ext>
            </a:extLst>
          </xdr:cNvPr>
          <xdr:cNvPicPr>
            <a:picLocks noChangeAspect="1"/>
          </xdr:cNvPicPr>
        </xdr:nvPicPr>
        <xdr:blipFill>
          <a:blip xmlns:r="http://schemas.openxmlformats.org/officeDocument/2006/relationships" r:embed="rId11" cstate="print">
            <a:alphaModFix amt="25000"/>
            <a:extLst>
              <a:ext uri="{28A0092B-C50C-407E-A947-70E740481C1C}">
                <a14:useLocalDpi xmlns:a14="http://schemas.microsoft.com/office/drawing/2010/main" val="0"/>
              </a:ext>
            </a:extLst>
          </a:blip>
          <a:srcRect/>
          <a:stretch/>
        </xdr:blipFill>
        <xdr:spPr>
          <a:xfrm>
            <a:off x="3990611" y="116057"/>
            <a:ext cx="325838" cy="324212"/>
          </a:xfrm>
          <a:prstGeom prst="rect">
            <a:avLst/>
          </a:prstGeom>
        </xdr:spPr>
      </xdr:pic>
      <xdr:pic>
        <xdr:nvPicPr>
          <xdr:cNvPr id="66" name="Image 85">
            <a:hlinkClick xmlns:r="http://schemas.openxmlformats.org/officeDocument/2006/relationships" r:id="rId12"/>
            <a:extLst>
              <a:ext uri="{FF2B5EF4-FFF2-40B4-BE49-F238E27FC236}">
                <a16:creationId xmlns:a16="http://schemas.microsoft.com/office/drawing/2014/main" id="{7B1D4A9D-398B-4D10-AF31-232D83091453}"/>
              </a:ext>
            </a:extLst>
          </xdr:cNvPr>
          <xdr:cNvPicPr>
            <a:picLocks noChangeAspect="1"/>
          </xdr:cNvPicPr>
        </xdr:nvPicPr>
        <xdr:blipFill>
          <a:blip xmlns:r="http://schemas.openxmlformats.org/officeDocument/2006/relationships" r:embed="rId13" cstate="print">
            <a:alphaModFix amt="25000"/>
            <a:extLst>
              <a:ext uri="{28A0092B-C50C-407E-A947-70E740481C1C}">
                <a14:useLocalDpi xmlns:a14="http://schemas.microsoft.com/office/drawing/2010/main" val="0"/>
              </a:ext>
            </a:extLst>
          </a:blip>
          <a:stretch>
            <a:fillRect/>
          </a:stretch>
        </xdr:blipFill>
        <xdr:spPr>
          <a:xfrm>
            <a:off x="2460625" y="122254"/>
            <a:ext cx="325838" cy="315899"/>
          </a:xfrm>
          <a:prstGeom prst="rect">
            <a:avLst/>
          </a:prstGeom>
        </xdr:spPr>
      </xdr:pic>
      <xdr:pic>
        <xdr:nvPicPr>
          <xdr:cNvPr id="67" name="Image 91">
            <a:hlinkClick xmlns:r="http://schemas.openxmlformats.org/officeDocument/2006/relationships" r:id="rId14"/>
            <a:extLst>
              <a:ext uri="{FF2B5EF4-FFF2-40B4-BE49-F238E27FC236}">
                <a16:creationId xmlns:a16="http://schemas.microsoft.com/office/drawing/2014/main" id="{493DF7F9-A89A-4195-8337-17BDF9712ACF}"/>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rcRect/>
          <a:stretch/>
        </xdr:blipFill>
        <xdr:spPr>
          <a:xfrm>
            <a:off x="3480616" y="115493"/>
            <a:ext cx="325838" cy="324212"/>
          </a:xfrm>
          <a:prstGeom prst="rect">
            <a:avLst/>
          </a:prstGeom>
        </xdr:spPr>
      </xdr:pic>
      <xdr:pic>
        <xdr:nvPicPr>
          <xdr:cNvPr id="68" name="Image 100">
            <a:hlinkClick xmlns:r="http://schemas.openxmlformats.org/officeDocument/2006/relationships" r:id="rId16"/>
            <a:extLst>
              <a:ext uri="{FF2B5EF4-FFF2-40B4-BE49-F238E27FC236}">
                <a16:creationId xmlns:a16="http://schemas.microsoft.com/office/drawing/2014/main" id="{6BC62387-3557-4598-9837-FFB74CFDEA3D}"/>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tretch>
            <a:fillRect/>
          </a:stretch>
        </xdr:blipFill>
        <xdr:spPr>
          <a:xfrm>
            <a:off x="6030590" y="117185"/>
            <a:ext cx="325838" cy="324212"/>
          </a:xfrm>
          <a:prstGeom prst="rect">
            <a:avLst/>
          </a:prstGeom>
        </xdr:spPr>
      </xdr:pic>
      <xdr:pic>
        <xdr:nvPicPr>
          <xdr:cNvPr id="69" name="Image 100">
            <a:hlinkClick xmlns:r="http://schemas.openxmlformats.org/officeDocument/2006/relationships" r:id="rId18"/>
            <a:extLst>
              <a:ext uri="{FF2B5EF4-FFF2-40B4-BE49-F238E27FC236}">
                <a16:creationId xmlns:a16="http://schemas.microsoft.com/office/drawing/2014/main" id="{22CB2183-07E8-4413-AAF7-FB610FDE71D2}"/>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rcRect/>
          <a:stretch/>
        </xdr:blipFill>
        <xdr:spPr>
          <a:xfrm>
            <a:off x="5520597" y="126124"/>
            <a:ext cx="325838" cy="324212"/>
          </a:xfrm>
          <a:prstGeom prst="rect">
            <a:avLst/>
          </a:prstGeom>
        </xdr:spPr>
      </xdr:pic>
      <xdr:pic>
        <xdr:nvPicPr>
          <xdr:cNvPr id="70" name="Image 69">
            <a:hlinkClick xmlns:r="http://schemas.openxmlformats.org/officeDocument/2006/relationships" r:id="rId20"/>
            <a:extLst>
              <a:ext uri="{FF2B5EF4-FFF2-40B4-BE49-F238E27FC236}">
                <a16:creationId xmlns:a16="http://schemas.microsoft.com/office/drawing/2014/main" id="{DB613E4C-820A-424D-81CA-6FC9DD5F40E3}"/>
              </a:ext>
            </a:extLst>
          </xdr:cNvPr>
          <xdr:cNvPicPr>
            <a:picLocks noChangeAspect="1"/>
          </xdr:cNvPicPr>
        </xdr:nvPicPr>
        <xdr:blipFill>
          <a:blip xmlns:r="http://schemas.openxmlformats.org/officeDocument/2006/relationships" r:embed="rId21" cstate="print">
            <a:alphaModFix/>
            <a:extLst>
              <a:ext uri="{28A0092B-C50C-407E-A947-70E740481C1C}">
                <a14:useLocalDpi xmlns:a14="http://schemas.microsoft.com/office/drawing/2010/main" val="0"/>
              </a:ext>
            </a:extLst>
          </a:blip>
          <a:stretch>
            <a:fillRect/>
          </a:stretch>
        </xdr:blipFill>
        <xdr:spPr>
          <a:xfrm flipH="1">
            <a:off x="930640" y="122141"/>
            <a:ext cx="325625" cy="324000"/>
          </a:xfrm>
          <a:prstGeom prst="rect">
            <a:avLst/>
          </a:prstGeom>
        </xdr:spPr>
      </xdr:pic>
      <xdr:pic>
        <xdr:nvPicPr>
          <xdr:cNvPr id="72" name="Image 71">
            <a:hlinkClick xmlns:r="http://schemas.openxmlformats.org/officeDocument/2006/relationships" r:id="rId2"/>
            <a:extLst>
              <a:ext uri="{FF2B5EF4-FFF2-40B4-BE49-F238E27FC236}">
                <a16:creationId xmlns:a16="http://schemas.microsoft.com/office/drawing/2014/main" id="{4C52A9F5-9D3B-475F-A478-95679561AD67}"/>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rcRect/>
          <a:stretch/>
        </xdr:blipFill>
        <xdr:spPr>
          <a:xfrm>
            <a:off x="1440635" y="122141"/>
            <a:ext cx="325838" cy="324212"/>
          </a:xfrm>
          <a:prstGeom prst="rect">
            <a:avLst/>
          </a:prstGeom>
        </xdr:spPr>
      </xdr:pic>
      <xdr:pic>
        <xdr:nvPicPr>
          <xdr:cNvPr id="73" name="Image 97">
            <a:hlinkClick xmlns:r="http://schemas.openxmlformats.org/officeDocument/2006/relationships" r:id="rId23"/>
            <a:extLst>
              <a:ext uri="{FF2B5EF4-FFF2-40B4-BE49-F238E27FC236}">
                <a16:creationId xmlns:a16="http://schemas.microsoft.com/office/drawing/2014/main" id="{ED199CE0-BE42-49BC-842B-769F6AD8B1D7}"/>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6621"/>
            <a:ext cx="325838" cy="324212"/>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28</xdr:col>
      <xdr:colOff>460710</xdr:colOff>
      <xdr:row>0</xdr:row>
      <xdr:rowOff>111250</xdr:rowOff>
    </xdr:from>
    <xdr:to>
      <xdr:col>30</xdr:col>
      <xdr:colOff>67896</xdr:colOff>
      <xdr:row>0</xdr:row>
      <xdr:rowOff>447451</xdr:rowOff>
    </xdr:to>
    <xdr:grpSp>
      <xdr:nvGrpSpPr>
        <xdr:cNvPr id="93" name="Groupe 92">
          <a:hlinkClick xmlns:r="http://schemas.openxmlformats.org/officeDocument/2006/relationships" r:id="rId1"/>
          <a:extLst>
            <a:ext uri="{FF2B5EF4-FFF2-40B4-BE49-F238E27FC236}">
              <a16:creationId xmlns:a16="http://schemas.microsoft.com/office/drawing/2014/main" id="{6A515226-7962-4AC5-B01A-68647609C898}"/>
            </a:ext>
          </a:extLst>
        </xdr:cNvPr>
        <xdr:cNvGrpSpPr/>
      </xdr:nvGrpSpPr>
      <xdr:grpSpPr>
        <a:xfrm>
          <a:off x="14164010" y="111250"/>
          <a:ext cx="1220086" cy="336201"/>
          <a:chOff x="13951339" y="8113356"/>
          <a:chExt cx="1255226" cy="355600"/>
        </a:xfrm>
      </xdr:grpSpPr>
      <xdr:sp macro="" textlink="Textes!A4">
        <xdr:nvSpPr>
          <xdr:cNvPr id="108" name="Rectangle 2">
            <a:hlinkClick xmlns:r="http://schemas.openxmlformats.org/officeDocument/2006/relationships" r:id="rId1"/>
            <a:extLst>
              <a:ext uri="{FF2B5EF4-FFF2-40B4-BE49-F238E27FC236}">
                <a16:creationId xmlns:a16="http://schemas.microsoft.com/office/drawing/2014/main" id="{FE91D639-776B-43C2-8839-6F26914A9F82}"/>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109" name="Image 108">
            <a:extLst>
              <a:ext uri="{FF2B5EF4-FFF2-40B4-BE49-F238E27FC236}">
                <a16:creationId xmlns:a16="http://schemas.microsoft.com/office/drawing/2014/main" id="{06B43B40-60BE-470C-805F-B6B7D01E96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18</xdr:col>
      <xdr:colOff>91365</xdr:colOff>
      <xdr:row>0</xdr:row>
      <xdr:rowOff>568677</xdr:rowOff>
    </xdr:to>
    <xdr:grpSp>
      <xdr:nvGrpSpPr>
        <xdr:cNvPr id="3" name="Groupe 2">
          <a:extLst>
            <a:ext uri="{FF2B5EF4-FFF2-40B4-BE49-F238E27FC236}">
              <a16:creationId xmlns:a16="http://schemas.microsoft.com/office/drawing/2014/main" id="{A318BC5A-5EFA-4B19-AF95-5F0D4AEB1D1D}"/>
            </a:ext>
          </a:extLst>
        </xdr:cNvPr>
        <xdr:cNvGrpSpPr/>
      </xdr:nvGrpSpPr>
      <xdr:grpSpPr>
        <a:xfrm>
          <a:off x="0" y="0"/>
          <a:ext cx="8295565" cy="568677"/>
          <a:chOff x="0" y="0"/>
          <a:chExt cx="8257465" cy="568677"/>
        </a:xfrm>
      </xdr:grpSpPr>
      <xdr:sp macro="" textlink="">
        <xdr:nvSpPr>
          <xdr:cNvPr id="94" name="Rectangle 93">
            <a:extLst>
              <a:ext uri="{FF2B5EF4-FFF2-40B4-BE49-F238E27FC236}">
                <a16:creationId xmlns:a16="http://schemas.microsoft.com/office/drawing/2014/main" id="{396D8830-2D80-4C89-B752-1C7619EC958C}"/>
              </a:ext>
            </a:extLst>
          </xdr:cNvPr>
          <xdr:cNvSpPr/>
        </xdr:nvSpPr>
        <xdr:spPr>
          <a:xfrm>
            <a:off x="0" y="0"/>
            <a:ext cx="8257465" cy="5572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grpSp>
        <xdr:nvGrpSpPr>
          <xdr:cNvPr id="2" name="Groupe 1">
            <a:extLst>
              <a:ext uri="{FF2B5EF4-FFF2-40B4-BE49-F238E27FC236}">
                <a16:creationId xmlns:a16="http://schemas.microsoft.com/office/drawing/2014/main" id="{810E2415-5602-4D37-A36E-16573A3DE6D2}"/>
              </a:ext>
            </a:extLst>
          </xdr:cNvPr>
          <xdr:cNvGrpSpPr/>
        </xdr:nvGrpSpPr>
        <xdr:grpSpPr>
          <a:xfrm>
            <a:off x="295892" y="12704"/>
            <a:ext cx="6058910" cy="555973"/>
            <a:chOff x="295892" y="12704"/>
            <a:chExt cx="6058910" cy="555973"/>
          </a:xfrm>
        </xdr:grpSpPr>
        <xdr:sp macro="" textlink="">
          <xdr:nvSpPr>
            <xdr:cNvPr id="95" name="Rectangle 94">
              <a:extLst>
                <a:ext uri="{FF2B5EF4-FFF2-40B4-BE49-F238E27FC236}">
                  <a16:creationId xmlns:a16="http://schemas.microsoft.com/office/drawing/2014/main" id="{B4B8CB44-1CDC-474C-9C27-044666114658}"/>
                </a:ext>
              </a:extLst>
            </xdr:cNvPr>
            <xdr:cNvSpPr/>
          </xdr:nvSpPr>
          <xdr:spPr>
            <a:xfrm>
              <a:off x="5420976" y="12704"/>
              <a:ext cx="516074" cy="55597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96" name="Image 97">
              <a:hlinkClick xmlns:r="http://schemas.openxmlformats.org/officeDocument/2006/relationships" r:id="rId3"/>
              <a:extLst>
                <a:ext uri="{FF2B5EF4-FFF2-40B4-BE49-F238E27FC236}">
                  <a16:creationId xmlns:a16="http://schemas.microsoft.com/office/drawing/2014/main" id="{AB8FF8D5-5F9D-443A-AD95-5233E5C92C99}"/>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0606" y="114350"/>
              <a:ext cx="324212" cy="324212"/>
            </a:xfrm>
            <a:prstGeom prst="rect">
              <a:avLst/>
            </a:prstGeom>
          </xdr:spPr>
        </xdr:pic>
        <xdr:pic>
          <xdr:nvPicPr>
            <xdr:cNvPr id="97" name="Image 82">
              <a:hlinkClick xmlns:r="http://schemas.openxmlformats.org/officeDocument/2006/relationships" r:id="rId5"/>
              <a:extLst>
                <a:ext uri="{FF2B5EF4-FFF2-40B4-BE49-F238E27FC236}">
                  <a16:creationId xmlns:a16="http://schemas.microsoft.com/office/drawing/2014/main" id="{9BAFD932-1CF8-4A71-ACBC-9983FF9E41BA}"/>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50630" y="116007"/>
              <a:ext cx="324212" cy="324212"/>
            </a:xfrm>
            <a:prstGeom prst="rect">
              <a:avLst/>
            </a:prstGeom>
          </xdr:spPr>
        </xdr:pic>
        <xdr:pic>
          <xdr:nvPicPr>
            <xdr:cNvPr id="98" name="Image 88">
              <a:hlinkClick xmlns:r="http://schemas.openxmlformats.org/officeDocument/2006/relationships" r:id="rId7"/>
              <a:extLst>
                <a:ext uri="{FF2B5EF4-FFF2-40B4-BE49-F238E27FC236}">
                  <a16:creationId xmlns:a16="http://schemas.microsoft.com/office/drawing/2014/main" id="{3051303B-D5BE-4A22-9729-175F3D57A4C0}"/>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rcRect/>
            <a:stretch/>
          </xdr:blipFill>
          <xdr:spPr>
            <a:xfrm>
              <a:off x="2970621" y="112691"/>
              <a:ext cx="324212" cy="324212"/>
            </a:xfrm>
            <a:prstGeom prst="rect">
              <a:avLst/>
            </a:prstGeom>
          </xdr:spPr>
        </xdr:pic>
        <xdr:pic>
          <xdr:nvPicPr>
            <xdr:cNvPr id="99" name="Image 94">
              <a:hlinkClick xmlns:r="http://schemas.openxmlformats.org/officeDocument/2006/relationships" r:id="rId9"/>
              <a:extLst>
                <a:ext uri="{FF2B5EF4-FFF2-40B4-BE49-F238E27FC236}">
                  <a16:creationId xmlns:a16="http://schemas.microsoft.com/office/drawing/2014/main" id="{DB39E149-0A79-43B4-AC0A-CAFFC2E18676}"/>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rcRect/>
            <a:stretch/>
          </xdr:blipFill>
          <xdr:spPr>
            <a:xfrm>
              <a:off x="3990611" y="113798"/>
              <a:ext cx="324212" cy="324212"/>
            </a:xfrm>
            <a:prstGeom prst="rect">
              <a:avLst/>
            </a:prstGeom>
          </xdr:spPr>
        </xdr:pic>
        <xdr:pic>
          <xdr:nvPicPr>
            <xdr:cNvPr id="100" name="Image 85">
              <a:hlinkClick xmlns:r="http://schemas.openxmlformats.org/officeDocument/2006/relationships" r:id="rId11"/>
              <a:extLst>
                <a:ext uri="{FF2B5EF4-FFF2-40B4-BE49-F238E27FC236}">
                  <a16:creationId xmlns:a16="http://schemas.microsoft.com/office/drawing/2014/main" id="{8E695F9E-0A1C-402C-A58F-431525DDBF42}"/>
                </a:ext>
              </a:extLst>
            </xdr:cNvPr>
            <xdr:cNvPicPr>
              <a:picLocks noChangeAspect="1"/>
            </xdr:cNvPicPr>
          </xdr:nvPicPr>
          <xdr:blipFill>
            <a:blip xmlns:r="http://schemas.openxmlformats.org/officeDocument/2006/relationships" r:embed="rId12" cstate="print">
              <a:alphaModFix amt="25000"/>
              <a:extLst>
                <a:ext uri="{28A0092B-C50C-407E-A947-70E740481C1C}">
                  <a14:useLocalDpi xmlns:a14="http://schemas.microsoft.com/office/drawing/2010/main" val="0"/>
                </a:ext>
              </a:extLst>
            </a:blip>
            <a:stretch>
              <a:fillRect/>
            </a:stretch>
          </xdr:blipFill>
          <xdr:spPr>
            <a:xfrm>
              <a:off x="2460625" y="119874"/>
              <a:ext cx="324212" cy="315899"/>
            </a:xfrm>
            <a:prstGeom prst="rect">
              <a:avLst/>
            </a:prstGeom>
          </xdr:spPr>
        </xdr:pic>
        <xdr:pic>
          <xdr:nvPicPr>
            <xdr:cNvPr id="101" name="Image 91">
              <a:hlinkClick xmlns:r="http://schemas.openxmlformats.org/officeDocument/2006/relationships" r:id="rId13"/>
              <a:extLst>
                <a:ext uri="{FF2B5EF4-FFF2-40B4-BE49-F238E27FC236}">
                  <a16:creationId xmlns:a16="http://schemas.microsoft.com/office/drawing/2014/main" id="{B0C6CBEC-8424-4A0C-919D-ADD2A90BC034}"/>
                </a:ext>
              </a:extLst>
            </xdr:cNvPr>
            <xdr:cNvPicPr>
              <a:picLocks noChangeAspect="1"/>
            </xdr:cNvPicPr>
          </xdr:nvPicPr>
          <xdr:blipFill>
            <a:blip xmlns:r="http://schemas.openxmlformats.org/officeDocument/2006/relationships" r:embed="rId14" cstate="print">
              <a:alphaModFix amt="25000"/>
              <a:extLst>
                <a:ext uri="{28A0092B-C50C-407E-A947-70E740481C1C}">
                  <a14:useLocalDpi xmlns:a14="http://schemas.microsoft.com/office/drawing/2010/main" val="0"/>
                </a:ext>
              </a:extLst>
            </a:blip>
            <a:srcRect/>
            <a:stretch/>
          </xdr:blipFill>
          <xdr:spPr>
            <a:xfrm>
              <a:off x="3480616" y="113245"/>
              <a:ext cx="324212" cy="324212"/>
            </a:xfrm>
            <a:prstGeom prst="rect">
              <a:avLst/>
            </a:prstGeom>
          </xdr:spPr>
        </xdr:pic>
        <xdr:pic>
          <xdr:nvPicPr>
            <xdr:cNvPr id="102" name="Image 100">
              <a:hlinkClick xmlns:r="http://schemas.openxmlformats.org/officeDocument/2006/relationships" r:id="rId1"/>
              <a:extLst>
                <a:ext uri="{FF2B5EF4-FFF2-40B4-BE49-F238E27FC236}">
                  <a16:creationId xmlns:a16="http://schemas.microsoft.com/office/drawing/2014/main" id="{EF580C82-492B-426E-A810-FBE59F67871D}"/>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0590" y="114903"/>
              <a:ext cx="324212" cy="324212"/>
            </a:xfrm>
            <a:prstGeom prst="rect">
              <a:avLst/>
            </a:prstGeom>
          </xdr:spPr>
        </xdr:pic>
        <xdr:pic>
          <xdr:nvPicPr>
            <xdr:cNvPr id="103" name="Image 100">
              <a:hlinkClick xmlns:r="http://schemas.openxmlformats.org/officeDocument/2006/relationships" r:id="rId16"/>
              <a:extLst>
                <a:ext uri="{FF2B5EF4-FFF2-40B4-BE49-F238E27FC236}">
                  <a16:creationId xmlns:a16="http://schemas.microsoft.com/office/drawing/2014/main" id="{AD0C64D8-245D-4B87-914A-F2977D651D87}"/>
                </a:ext>
              </a:extLst>
            </xdr:cNvPr>
            <xdr:cNvPicPr>
              <a:picLocks noChangeAspect="1"/>
            </xdr:cNvPicPr>
          </xdr:nvPicPr>
          <xdr:blipFill>
            <a:blip xmlns:r="http://schemas.openxmlformats.org/officeDocument/2006/relationships" r:embed="rId17" cstate="print">
              <a:alphaModFix/>
              <a:extLst>
                <a:ext uri="{28A0092B-C50C-407E-A947-70E740481C1C}">
                  <a14:useLocalDpi xmlns:a14="http://schemas.microsoft.com/office/drawing/2010/main" val="0"/>
                </a:ext>
              </a:extLst>
            </a:blip>
            <a:srcRect/>
            <a:stretch/>
          </xdr:blipFill>
          <xdr:spPr>
            <a:xfrm>
              <a:off x="5520597" y="123668"/>
              <a:ext cx="324212" cy="324212"/>
            </a:xfrm>
            <a:prstGeom prst="rect">
              <a:avLst/>
            </a:prstGeom>
          </xdr:spPr>
        </xdr:pic>
        <xdr:pic>
          <xdr:nvPicPr>
            <xdr:cNvPr id="104" name="Image 103">
              <a:hlinkClick xmlns:r="http://schemas.openxmlformats.org/officeDocument/2006/relationships" r:id="rId18"/>
              <a:extLst>
                <a:ext uri="{FF2B5EF4-FFF2-40B4-BE49-F238E27FC236}">
                  <a16:creationId xmlns:a16="http://schemas.microsoft.com/office/drawing/2014/main" id="{C7AD52DB-3AB4-4CDF-87A1-1F9363495A26}"/>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0640" y="119763"/>
              <a:ext cx="324212" cy="324212"/>
            </a:xfrm>
            <a:prstGeom prst="rect">
              <a:avLst/>
            </a:prstGeom>
          </xdr:spPr>
        </xdr:pic>
        <xdr:pic>
          <xdr:nvPicPr>
            <xdr:cNvPr id="105" name="Image 104">
              <a:hlinkClick xmlns:r="http://schemas.openxmlformats.org/officeDocument/2006/relationships" r:id="rId20"/>
              <a:extLst>
                <a:ext uri="{FF2B5EF4-FFF2-40B4-BE49-F238E27FC236}">
                  <a16:creationId xmlns:a16="http://schemas.microsoft.com/office/drawing/2014/main" id="{CA603E0B-6097-4560-B0B8-526FD72E95F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rot="10800000">
              <a:off x="295892" y="99383"/>
              <a:ext cx="304951" cy="379037"/>
            </a:xfrm>
            <a:prstGeom prst="rect">
              <a:avLst/>
            </a:prstGeom>
          </xdr:spPr>
        </xdr:pic>
        <xdr:pic>
          <xdr:nvPicPr>
            <xdr:cNvPr id="106" name="Image 105">
              <a:hlinkClick xmlns:r="http://schemas.openxmlformats.org/officeDocument/2006/relationships" r:id="rId22"/>
              <a:extLst>
                <a:ext uri="{FF2B5EF4-FFF2-40B4-BE49-F238E27FC236}">
                  <a16:creationId xmlns:a16="http://schemas.microsoft.com/office/drawing/2014/main" id="{390748AB-46A6-4F14-B085-D4ED3E906205}"/>
                </a:ext>
              </a:extLst>
            </xdr:cNvPr>
            <xdr:cNvPicPr>
              <a:picLocks noChangeAspect="1"/>
            </xdr:cNvPicPr>
          </xdr:nvPicPr>
          <xdr:blipFill>
            <a:blip xmlns:r="http://schemas.openxmlformats.org/officeDocument/2006/relationships" r:embed="rId23" cstate="print">
              <a:alphaModFix amt="25000"/>
              <a:extLst>
                <a:ext uri="{28A0092B-C50C-407E-A947-70E740481C1C}">
                  <a14:useLocalDpi xmlns:a14="http://schemas.microsoft.com/office/drawing/2010/main" val="0"/>
                </a:ext>
              </a:extLst>
            </a:blip>
            <a:srcRect/>
            <a:stretch/>
          </xdr:blipFill>
          <xdr:spPr>
            <a:xfrm>
              <a:off x="1440635" y="119763"/>
              <a:ext cx="324212" cy="324212"/>
            </a:xfrm>
            <a:prstGeom prst="rect">
              <a:avLst/>
            </a:prstGeom>
          </xdr:spPr>
        </xdr:pic>
        <xdr:pic>
          <xdr:nvPicPr>
            <xdr:cNvPr id="107" name="Image 97">
              <a:hlinkClick xmlns:r="http://schemas.openxmlformats.org/officeDocument/2006/relationships" r:id="rId20"/>
              <a:extLst>
                <a:ext uri="{FF2B5EF4-FFF2-40B4-BE49-F238E27FC236}">
                  <a16:creationId xmlns:a16="http://schemas.microsoft.com/office/drawing/2014/main" id="{0E625994-30A1-4540-859A-51567434B4D1}"/>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4350"/>
              <a:ext cx="324212" cy="324212"/>
            </a:xfrm>
            <a:prstGeom prst="rect">
              <a:avLst/>
            </a:prstGeom>
          </xdr:spPr>
        </xdr:pic>
      </xdr:grp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70</xdr:col>
      <xdr:colOff>33866</xdr:colOff>
      <xdr:row>2</xdr:row>
      <xdr:rowOff>5011</xdr:rowOff>
    </xdr:from>
    <xdr:to>
      <xdr:col>93</xdr:col>
      <xdr:colOff>46566</xdr:colOff>
      <xdr:row>4</xdr:row>
      <xdr:rowOff>1</xdr:rowOff>
    </xdr:to>
    <xdr:grpSp>
      <xdr:nvGrpSpPr>
        <xdr:cNvPr id="3" name="Groupe 2" hidden="1">
          <a:hlinkClick xmlns:r="http://schemas.openxmlformats.org/officeDocument/2006/relationships" r:id="rId1"/>
          <a:extLst>
            <a:ext uri="{FF2B5EF4-FFF2-40B4-BE49-F238E27FC236}">
              <a16:creationId xmlns:a16="http://schemas.microsoft.com/office/drawing/2014/main" id="{948DD045-2176-4B24-A551-C00D6F45BA37}"/>
            </a:ext>
          </a:extLst>
        </xdr:cNvPr>
        <xdr:cNvGrpSpPr/>
      </xdr:nvGrpSpPr>
      <xdr:grpSpPr>
        <a:xfrm>
          <a:off x="13292666" y="1084511"/>
          <a:ext cx="1765300" cy="502990"/>
          <a:chOff x="12476136" y="1148011"/>
          <a:chExt cx="2192364" cy="502990"/>
        </a:xfrm>
      </xdr:grpSpPr>
      <xdr:sp macro="" textlink="Textes!A118">
        <xdr:nvSpPr>
          <xdr:cNvPr id="26" name="Rectangle 2">
            <a:extLst>
              <a:ext uri="{FF2B5EF4-FFF2-40B4-BE49-F238E27FC236}">
                <a16:creationId xmlns:a16="http://schemas.microsoft.com/office/drawing/2014/main" id="{65F29260-1EB1-4236-880B-9FD3C57121C4}"/>
              </a:ext>
            </a:extLst>
          </xdr:cNvPr>
          <xdr:cNvSpPr/>
        </xdr:nvSpPr>
        <xdr:spPr>
          <a:xfrm>
            <a:off x="12476136" y="1148011"/>
            <a:ext cx="2192364" cy="50299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0" rIns="468000" bIns="36000" rtlCol="0" anchor="ctr"/>
          <a:lstStyle/>
          <a:p>
            <a:pPr algn="ctr"/>
            <a:fld id="{3A3B308C-2D3D-4042-8BA7-29CDAB3988BD}" type="TxLink">
              <a:rPr lang="en-US" sz="1600" b="1" i="0" u="none" strike="noStrike" cap="all" baseline="0">
                <a:ln>
                  <a:noFill/>
                </a:ln>
                <a:solidFill>
                  <a:schemeClr val="tx2"/>
                </a:solidFill>
                <a:latin typeface="Calibri"/>
                <a:cs typeface="Calibri"/>
              </a:rPr>
              <a:pPr algn="ctr"/>
              <a:t>Graphique</a:t>
            </a:fld>
            <a:endParaRPr lang="fr-CA" sz="2800" b="1" cap="all" baseline="0">
              <a:ln>
                <a:noFill/>
              </a:ln>
              <a:solidFill>
                <a:schemeClr val="tx2"/>
              </a:solidFill>
              <a:latin typeface="+mn-lt"/>
              <a:cs typeface="Arial" panose="020B0604020202020204" pitchFamily="34" charset="0"/>
            </a:endParaRPr>
          </a:p>
        </xdr:txBody>
      </xdr:sp>
      <xdr:pic>
        <xdr:nvPicPr>
          <xdr:cNvPr id="7" name="Image 6">
            <a:extLst>
              <a:ext uri="{FF2B5EF4-FFF2-40B4-BE49-F238E27FC236}">
                <a16:creationId xmlns:a16="http://schemas.microsoft.com/office/drawing/2014/main" id="{E135A474-30E7-4909-B81C-F504A8621F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44278" y="1307401"/>
            <a:ext cx="156399" cy="153099"/>
          </a:xfrm>
          <a:prstGeom prst="rect">
            <a:avLst/>
          </a:prstGeom>
        </xdr:spPr>
      </xdr:pic>
    </xdr:grpSp>
    <xdr:clientData fPrintsWithSheet="0"/>
  </xdr:twoCellAnchor>
  <xdr:twoCellAnchor>
    <xdr:from>
      <xdr:col>0</xdr:col>
      <xdr:colOff>0</xdr:colOff>
      <xdr:row>0</xdr:row>
      <xdr:rowOff>0</xdr:rowOff>
    </xdr:from>
    <xdr:to>
      <xdr:col>15</xdr:col>
      <xdr:colOff>104065</xdr:colOff>
      <xdr:row>0</xdr:row>
      <xdr:rowOff>568677</xdr:rowOff>
    </xdr:to>
    <xdr:grpSp>
      <xdr:nvGrpSpPr>
        <xdr:cNvPr id="2" name="Groupe 1">
          <a:extLst>
            <a:ext uri="{FF2B5EF4-FFF2-40B4-BE49-F238E27FC236}">
              <a16:creationId xmlns:a16="http://schemas.microsoft.com/office/drawing/2014/main" id="{24F18971-0633-418A-8E44-A38CE4BF414E}"/>
            </a:ext>
          </a:extLst>
        </xdr:cNvPr>
        <xdr:cNvGrpSpPr/>
      </xdr:nvGrpSpPr>
      <xdr:grpSpPr>
        <a:xfrm>
          <a:off x="0" y="0"/>
          <a:ext cx="8282865" cy="568677"/>
          <a:chOff x="0" y="0"/>
          <a:chExt cx="8244765" cy="568677"/>
        </a:xfrm>
      </xdr:grpSpPr>
      <xdr:sp macro="" textlink="">
        <xdr:nvSpPr>
          <xdr:cNvPr id="22" name="Rectangle 21">
            <a:extLst>
              <a:ext uri="{FF2B5EF4-FFF2-40B4-BE49-F238E27FC236}">
                <a16:creationId xmlns:a16="http://schemas.microsoft.com/office/drawing/2014/main" id="{82035469-5065-4ED5-86A4-5B3EFF23C531}"/>
              </a:ext>
            </a:extLst>
          </xdr:cNvPr>
          <xdr:cNvSpPr/>
        </xdr:nvSpPr>
        <xdr:spPr>
          <a:xfrm>
            <a:off x="0" y="0"/>
            <a:ext cx="8244765" cy="5572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34" name="Rectangle 33">
            <a:extLst>
              <a:ext uri="{FF2B5EF4-FFF2-40B4-BE49-F238E27FC236}">
                <a16:creationId xmlns:a16="http://schemas.microsoft.com/office/drawing/2014/main" id="{FF442F80-16FB-4DBB-AC5F-CBABC717BAE0}"/>
              </a:ext>
            </a:extLst>
          </xdr:cNvPr>
          <xdr:cNvSpPr/>
        </xdr:nvSpPr>
        <xdr:spPr>
          <a:xfrm>
            <a:off x="5928976" y="12704"/>
            <a:ext cx="516074" cy="55597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35" name="Image 97">
            <a:hlinkClick xmlns:r="http://schemas.openxmlformats.org/officeDocument/2006/relationships" r:id="rId3"/>
            <a:extLst>
              <a:ext uri="{FF2B5EF4-FFF2-40B4-BE49-F238E27FC236}">
                <a16:creationId xmlns:a16="http://schemas.microsoft.com/office/drawing/2014/main" id="{AD2F7825-514B-4F34-AC95-77B30229DB0A}"/>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487906" y="114350"/>
            <a:ext cx="324212" cy="324212"/>
          </a:xfrm>
          <a:prstGeom prst="rect">
            <a:avLst/>
          </a:prstGeom>
        </xdr:spPr>
      </xdr:pic>
      <xdr:pic>
        <xdr:nvPicPr>
          <xdr:cNvPr id="36" name="Image 82">
            <a:hlinkClick xmlns:r="http://schemas.openxmlformats.org/officeDocument/2006/relationships" r:id="rId5"/>
            <a:extLst>
              <a:ext uri="{FF2B5EF4-FFF2-40B4-BE49-F238E27FC236}">
                <a16:creationId xmlns:a16="http://schemas.microsoft.com/office/drawing/2014/main" id="{584AB663-15B8-4D88-8E57-A49331387A96}"/>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37136" y="116007"/>
            <a:ext cx="324212" cy="324212"/>
          </a:xfrm>
          <a:prstGeom prst="rect">
            <a:avLst/>
          </a:prstGeom>
        </xdr:spPr>
      </xdr:pic>
      <xdr:pic>
        <xdr:nvPicPr>
          <xdr:cNvPr id="37" name="Image 88">
            <a:hlinkClick xmlns:r="http://schemas.openxmlformats.org/officeDocument/2006/relationships" r:id="rId7"/>
            <a:extLst>
              <a:ext uri="{FF2B5EF4-FFF2-40B4-BE49-F238E27FC236}">
                <a16:creationId xmlns:a16="http://schemas.microsoft.com/office/drawing/2014/main" id="{CA9ACFF1-3FF1-45EB-9E72-67863AAC4D02}"/>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rcRect/>
          <a:stretch/>
        </xdr:blipFill>
        <xdr:spPr>
          <a:xfrm>
            <a:off x="2957127" y="112691"/>
            <a:ext cx="324212" cy="324212"/>
          </a:xfrm>
          <a:prstGeom prst="rect">
            <a:avLst/>
          </a:prstGeom>
        </xdr:spPr>
      </xdr:pic>
      <xdr:pic>
        <xdr:nvPicPr>
          <xdr:cNvPr id="38" name="Image 94">
            <a:hlinkClick xmlns:r="http://schemas.openxmlformats.org/officeDocument/2006/relationships" r:id="rId9"/>
            <a:extLst>
              <a:ext uri="{FF2B5EF4-FFF2-40B4-BE49-F238E27FC236}">
                <a16:creationId xmlns:a16="http://schemas.microsoft.com/office/drawing/2014/main" id="{F1E0C95D-FB08-4CF9-987B-2914C488D438}"/>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rcRect/>
          <a:stretch/>
        </xdr:blipFill>
        <xdr:spPr>
          <a:xfrm>
            <a:off x="3977911" y="113798"/>
            <a:ext cx="324212" cy="324212"/>
          </a:xfrm>
          <a:prstGeom prst="rect">
            <a:avLst/>
          </a:prstGeom>
        </xdr:spPr>
      </xdr:pic>
      <xdr:pic>
        <xdr:nvPicPr>
          <xdr:cNvPr id="39" name="Image 85">
            <a:hlinkClick xmlns:r="http://schemas.openxmlformats.org/officeDocument/2006/relationships" r:id="rId11"/>
            <a:extLst>
              <a:ext uri="{FF2B5EF4-FFF2-40B4-BE49-F238E27FC236}">
                <a16:creationId xmlns:a16="http://schemas.microsoft.com/office/drawing/2014/main" id="{88BEDFF0-A156-4EA0-AA8C-88F9CD855412}"/>
              </a:ext>
            </a:extLst>
          </xdr:cNvPr>
          <xdr:cNvPicPr>
            <a:picLocks noChangeAspect="1"/>
          </xdr:cNvPicPr>
        </xdr:nvPicPr>
        <xdr:blipFill>
          <a:blip xmlns:r="http://schemas.openxmlformats.org/officeDocument/2006/relationships" r:embed="rId12" cstate="print">
            <a:alphaModFix amt="25000"/>
            <a:extLst>
              <a:ext uri="{28A0092B-C50C-407E-A947-70E740481C1C}">
                <a14:useLocalDpi xmlns:a14="http://schemas.microsoft.com/office/drawing/2010/main" val="0"/>
              </a:ext>
            </a:extLst>
          </a:blip>
          <a:stretch>
            <a:fillRect/>
          </a:stretch>
        </xdr:blipFill>
        <xdr:spPr>
          <a:xfrm>
            <a:off x="2447131" y="119874"/>
            <a:ext cx="324212" cy="315899"/>
          </a:xfrm>
          <a:prstGeom prst="rect">
            <a:avLst/>
          </a:prstGeom>
        </xdr:spPr>
      </xdr:pic>
      <xdr:pic>
        <xdr:nvPicPr>
          <xdr:cNvPr id="40" name="Image 91">
            <a:hlinkClick xmlns:r="http://schemas.openxmlformats.org/officeDocument/2006/relationships" r:id="rId13"/>
            <a:extLst>
              <a:ext uri="{FF2B5EF4-FFF2-40B4-BE49-F238E27FC236}">
                <a16:creationId xmlns:a16="http://schemas.microsoft.com/office/drawing/2014/main" id="{79079A9D-B3FE-4FAE-B1EC-E73FDE289D55}"/>
              </a:ext>
            </a:extLst>
          </xdr:cNvPr>
          <xdr:cNvPicPr>
            <a:picLocks noChangeAspect="1"/>
          </xdr:cNvPicPr>
        </xdr:nvPicPr>
        <xdr:blipFill>
          <a:blip xmlns:r="http://schemas.openxmlformats.org/officeDocument/2006/relationships" r:embed="rId14" cstate="print">
            <a:alphaModFix amt="25000"/>
            <a:extLst>
              <a:ext uri="{28A0092B-C50C-407E-A947-70E740481C1C}">
                <a14:useLocalDpi xmlns:a14="http://schemas.microsoft.com/office/drawing/2010/main" val="0"/>
              </a:ext>
            </a:extLst>
          </a:blip>
          <a:srcRect/>
          <a:stretch/>
        </xdr:blipFill>
        <xdr:spPr>
          <a:xfrm>
            <a:off x="3467916" y="113245"/>
            <a:ext cx="324212" cy="324212"/>
          </a:xfrm>
          <a:prstGeom prst="rect">
            <a:avLst/>
          </a:prstGeom>
        </xdr:spPr>
      </xdr:pic>
      <xdr:pic>
        <xdr:nvPicPr>
          <xdr:cNvPr id="41" name="Image 100">
            <a:hlinkClick xmlns:r="http://schemas.openxmlformats.org/officeDocument/2006/relationships" r:id="rId15"/>
            <a:extLst>
              <a:ext uri="{FF2B5EF4-FFF2-40B4-BE49-F238E27FC236}">
                <a16:creationId xmlns:a16="http://schemas.microsoft.com/office/drawing/2014/main" id="{CAB0B4B0-0886-4109-AFF8-01F28D4175F1}"/>
              </a:ext>
            </a:extLst>
          </xdr:cNvPr>
          <xdr:cNvPicPr>
            <a:picLocks noChangeAspect="1"/>
          </xdr:cNvPicPr>
        </xdr:nvPicPr>
        <xdr:blipFill>
          <a:blip xmlns:r="http://schemas.openxmlformats.org/officeDocument/2006/relationships" r:embed="rId16" cstate="print">
            <a:alphaModFix/>
            <a:extLst>
              <a:ext uri="{28A0092B-C50C-407E-A947-70E740481C1C}">
                <a14:useLocalDpi xmlns:a14="http://schemas.microsoft.com/office/drawing/2010/main" val="0"/>
              </a:ext>
            </a:extLst>
          </a:blip>
          <a:stretch>
            <a:fillRect/>
          </a:stretch>
        </xdr:blipFill>
        <xdr:spPr>
          <a:xfrm>
            <a:off x="6017890" y="114903"/>
            <a:ext cx="324212" cy="324212"/>
          </a:xfrm>
          <a:prstGeom prst="rect">
            <a:avLst/>
          </a:prstGeom>
        </xdr:spPr>
      </xdr:pic>
      <xdr:pic>
        <xdr:nvPicPr>
          <xdr:cNvPr id="46" name="Image 100">
            <a:hlinkClick xmlns:r="http://schemas.openxmlformats.org/officeDocument/2006/relationships" r:id="rId17"/>
            <a:extLst>
              <a:ext uri="{FF2B5EF4-FFF2-40B4-BE49-F238E27FC236}">
                <a16:creationId xmlns:a16="http://schemas.microsoft.com/office/drawing/2014/main" id="{329858CE-B8DE-44F4-869B-EB69664A2EFB}"/>
              </a:ext>
            </a:extLst>
          </xdr:cNvPr>
          <xdr:cNvPicPr>
            <a:picLocks noChangeAspect="1"/>
          </xdr:cNvPicPr>
        </xdr:nvPicPr>
        <xdr:blipFill>
          <a:blip xmlns:r="http://schemas.openxmlformats.org/officeDocument/2006/relationships" r:embed="rId18" cstate="print">
            <a:alphaModFix amt="25000"/>
            <a:extLst>
              <a:ext uri="{28A0092B-C50C-407E-A947-70E740481C1C}">
                <a14:useLocalDpi xmlns:a14="http://schemas.microsoft.com/office/drawing/2010/main" val="0"/>
              </a:ext>
            </a:extLst>
          </a:blip>
          <a:srcRect/>
          <a:stretch/>
        </xdr:blipFill>
        <xdr:spPr>
          <a:xfrm>
            <a:off x="5507897" y="123668"/>
            <a:ext cx="324212" cy="324212"/>
          </a:xfrm>
          <a:prstGeom prst="rect">
            <a:avLst/>
          </a:prstGeom>
        </xdr:spPr>
      </xdr:pic>
      <xdr:pic>
        <xdr:nvPicPr>
          <xdr:cNvPr id="47" name="Image 46">
            <a:hlinkClick xmlns:r="http://schemas.openxmlformats.org/officeDocument/2006/relationships" r:id="rId19"/>
            <a:extLst>
              <a:ext uri="{FF2B5EF4-FFF2-40B4-BE49-F238E27FC236}">
                <a16:creationId xmlns:a16="http://schemas.microsoft.com/office/drawing/2014/main" id="{865C45EA-9A91-448B-A533-1C4251D3A4E1}"/>
              </a:ext>
            </a:extLst>
          </xdr:cNvPr>
          <xdr:cNvPicPr>
            <a:picLocks noChangeAspect="1"/>
          </xdr:cNvPicPr>
        </xdr:nvPicPr>
        <xdr:blipFill>
          <a:blip xmlns:r="http://schemas.openxmlformats.org/officeDocument/2006/relationships" r:embed="rId20" cstate="print">
            <a:alphaModFix amt="25000"/>
            <a:extLst>
              <a:ext uri="{28A0092B-C50C-407E-A947-70E740481C1C}">
                <a14:useLocalDpi xmlns:a14="http://schemas.microsoft.com/office/drawing/2010/main" val="0"/>
              </a:ext>
            </a:extLst>
          </a:blip>
          <a:stretch>
            <a:fillRect/>
          </a:stretch>
        </xdr:blipFill>
        <xdr:spPr>
          <a:xfrm flipH="1">
            <a:off x="918337" y="119763"/>
            <a:ext cx="324212" cy="324212"/>
          </a:xfrm>
          <a:prstGeom prst="rect">
            <a:avLst/>
          </a:prstGeom>
        </xdr:spPr>
      </xdr:pic>
      <xdr:pic>
        <xdr:nvPicPr>
          <xdr:cNvPr id="48" name="Image 47">
            <a:hlinkClick xmlns:r="http://schemas.openxmlformats.org/officeDocument/2006/relationships" r:id="rId17"/>
            <a:extLst>
              <a:ext uri="{FF2B5EF4-FFF2-40B4-BE49-F238E27FC236}">
                <a16:creationId xmlns:a16="http://schemas.microsoft.com/office/drawing/2014/main" id="{4DFEB266-E8CE-47C6-998B-5756FB4EEAF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rot="10800000">
            <a:off x="295892" y="99383"/>
            <a:ext cx="304951" cy="379037"/>
          </a:xfrm>
          <a:prstGeom prst="rect">
            <a:avLst/>
          </a:prstGeom>
        </xdr:spPr>
      </xdr:pic>
      <xdr:pic>
        <xdr:nvPicPr>
          <xdr:cNvPr id="49" name="Image 48">
            <a:hlinkClick xmlns:r="http://schemas.openxmlformats.org/officeDocument/2006/relationships" r:id="rId22"/>
            <a:extLst>
              <a:ext uri="{FF2B5EF4-FFF2-40B4-BE49-F238E27FC236}">
                <a16:creationId xmlns:a16="http://schemas.microsoft.com/office/drawing/2014/main" id="{F0A7B6E8-868E-43EE-A368-6CFDB1ED169B}"/>
              </a:ext>
            </a:extLst>
          </xdr:cNvPr>
          <xdr:cNvPicPr>
            <a:picLocks noChangeAspect="1"/>
          </xdr:cNvPicPr>
        </xdr:nvPicPr>
        <xdr:blipFill>
          <a:blip xmlns:r="http://schemas.openxmlformats.org/officeDocument/2006/relationships" r:embed="rId23" cstate="print">
            <a:alphaModFix amt="25000"/>
            <a:extLst>
              <a:ext uri="{28A0092B-C50C-407E-A947-70E740481C1C}">
                <a14:useLocalDpi xmlns:a14="http://schemas.microsoft.com/office/drawing/2010/main" val="0"/>
              </a:ext>
            </a:extLst>
          </a:blip>
          <a:srcRect/>
          <a:stretch/>
        </xdr:blipFill>
        <xdr:spPr>
          <a:xfrm>
            <a:off x="1427141" y="119763"/>
            <a:ext cx="324212" cy="324212"/>
          </a:xfrm>
          <a:prstGeom prst="rect">
            <a:avLst/>
          </a:prstGeom>
        </xdr:spPr>
      </xdr:pic>
      <xdr:pic>
        <xdr:nvPicPr>
          <xdr:cNvPr id="50" name="Image 97">
            <a:hlinkClick xmlns:r="http://schemas.openxmlformats.org/officeDocument/2006/relationships" r:id="rId24"/>
            <a:extLst>
              <a:ext uri="{FF2B5EF4-FFF2-40B4-BE49-F238E27FC236}">
                <a16:creationId xmlns:a16="http://schemas.microsoft.com/office/drawing/2014/main" id="{EE9751BD-249C-47D4-B7B4-79663F92EE90}"/>
              </a:ext>
            </a:extLst>
          </xdr:cNvPr>
          <xdr:cNvPicPr>
            <a:picLocks noChangeAspect="1"/>
          </xdr:cNvPicPr>
        </xdr:nvPicPr>
        <xdr:blipFill>
          <a:blip xmlns:r="http://schemas.openxmlformats.org/officeDocument/2006/relationships" r:embed="rId25" cstate="print">
            <a:alphaModFix amt="25000"/>
            <a:extLst>
              <a:ext uri="{28A0092B-C50C-407E-A947-70E740481C1C}">
                <a14:useLocalDpi xmlns:a14="http://schemas.microsoft.com/office/drawing/2010/main" val="0"/>
              </a:ext>
            </a:extLst>
          </a:blip>
          <a:srcRect/>
          <a:stretch/>
        </xdr:blipFill>
        <xdr:spPr>
          <a:xfrm>
            <a:off x="4997902" y="114350"/>
            <a:ext cx="324212" cy="324212"/>
          </a:xfrm>
          <a:prstGeom prst="rect">
            <a:avLst/>
          </a:prstGeom>
        </xdr:spPr>
      </xdr:pic>
    </xdr:grpSp>
    <xdr:clientData/>
  </xdr:twoCellAnchor>
  <xdr:twoCellAnchor editAs="oneCell">
    <xdr:from>
      <xdr:col>1</xdr:col>
      <xdr:colOff>2780</xdr:colOff>
      <xdr:row>7</xdr:row>
      <xdr:rowOff>150257</xdr:rowOff>
    </xdr:from>
    <xdr:to>
      <xdr:col>1</xdr:col>
      <xdr:colOff>317016</xdr:colOff>
      <xdr:row>10</xdr:row>
      <xdr:rowOff>14776</xdr:rowOff>
    </xdr:to>
    <xdr:pic>
      <xdr:nvPicPr>
        <xdr:cNvPr id="5" name="Image 4">
          <a:extLst>
            <a:ext uri="{FF2B5EF4-FFF2-40B4-BE49-F238E27FC236}">
              <a16:creationId xmlns:a16="http://schemas.microsoft.com/office/drawing/2014/main" id="{FB65FF61-0051-4BFE-BDCF-D9409C238AE8}"/>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59980" y="2788682"/>
          <a:ext cx="314236" cy="321719"/>
        </a:xfrm>
        <a:prstGeom prst="rect">
          <a:avLst/>
        </a:prstGeom>
      </xdr:spPr>
    </xdr:pic>
    <xdr:clientData/>
  </xdr:twoCellAnchor>
  <xdr:twoCellAnchor editAs="oneCell">
    <xdr:from>
      <xdr:col>1</xdr:col>
      <xdr:colOff>2779</xdr:colOff>
      <xdr:row>12</xdr:row>
      <xdr:rowOff>4817</xdr:rowOff>
    </xdr:from>
    <xdr:to>
      <xdr:col>1</xdr:col>
      <xdr:colOff>317015</xdr:colOff>
      <xdr:row>14</xdr:row>
      <xdr:rowOff>14253</xdr:rowOff>
    </xdr:to>
    <xdr:pic>
      <xdr:nvPicPr>
        <xdr:cNvPr id="28" name="Image 27">
          <a:extLst>
            <a:ext uri="{FF2B5EF4-FFF2-40B4-BE49-F238E27FC236}">
              <a16:creationId xmlns:a16="http://schemas.microsoft.com/office/drawing/2014/main" id="{1BD132C5-8D89-42A0-BCC6-96FA133A8B6C}"/>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459979" y="3405242"/>
          <a:ext cx="314236" cy="314236"/>
        </a:xfrm>
        <a:prstGeom prst="rect">
          <a:avLst/>
        </a:prstGeom>
      </xdr:spPr>
    </xdr:pic>
    <xdr:clientData/>
  </xdr:twoCellAnchor>
  <xdr:twoCellAnchor editAs="oneCell">
    <xdr:from>
      <xdr:col>1</xdr:col>
      <xdr:colOff>2779</xdr:colOff>
      <xdr:row>16</xdr:row>
      <xdr:rowOff>4294</xdr:rowOff>
    </xdr:from>
    <xdr:to>
      <xdr:col>1</xdr:col>
      <xdr:colOff>317015</xdr:colOff>
      <xdr:row>18</xdr:row>
      <xdr:rowOff>13730</xdr:rowOff>
    </xdr:to>
    <xdr:pic>
      <xdr:nvPicPr>
        <xdr:cNvPr id="29" name="Image 28">
          <a:extLst>
            <a:ext uri="{FF2B5EF4-FFF2-40B4-BE49-F238E27FC236}">
              <a16:creationId xmlns:a16="http://schemas.microsoft.com/office/drawing/2014/main" id="{78EF32A5-8783-4062-B802-8780FA86A4AE}"/>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459979" y="4014319"/>
          <a:ext cx="314236" cy="314236"/>
        </a:xfrm>
        <a:prstGeom prst="rect">
          <a:avLst/>
        </a:prstGeom>
      </xdr:spPr>
    </xdr:pic>
    <xdr:clientData/>
  </xdr:twoCellAnchor>
  <xdr:twoCellAnchor editAs="oneCell">
    <xdr:from>
      <xdr:col>1</xdr:col>
      <xdr:colOff>2779</xdr:colOff>
      <xdr:row>20</xdr:row>
      <xdr:rowOff>3771</xdr:rowOff>
    </xdr:from>
    <xdr:to>
      <xdr:col>1</xdr:col>
      <xdr:colOff>317015</xdr:colOff>
      <xdr:row>22</xdr:row>
      <xdr:rowOff>13207</xdr:rowOff>
    </xdr:to>
    <xdr:pic>
      <xdr:nvPicPr>
        <xdr:cNvPr id="30" name="Image 29">
          <a:extLst>
            <a:ext uri="{FF2B5EF4-FFF2-40B4-BE49-F238E27FC236}">
              <a16:creationId xmlns:a16="http://schemas.microsoft.com/office/drawing/2014/main" id="{81D4F5A9-9093-4575-8098-C9FECB18135A}"/>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459979" y="4623396"/>
          <a:ext cx="314236" cy="314236"/>
        </a:xfrm>
        <a:prstGeom prst="rect">
          <a:avLst/>
        </a:prstGeom>
      </xdr:spPr>
    </xdr:pic>
    <xdr:clientData/>
  </xdr:twoCellAnchor>
  <xdr:twoCellAnchor editAs="oneCell">
    <xdr:from>
      <xdr:col>1</xdr:col>
      <xdr:colOff>2779</xdr:colOff>
      <xdr:row>24</xdr:row>
      <xdr:rowOff>3248</xdr:rowOff>
    </xdr:from>
    <xdr:to>
      <xdr:col>1</xdr:col>
      <xdr:colOff>317015</xdr:colOff>
      <xdr:row>26</xdr:row>
      <xdr:rowOff>12684</xdr:rowOff>
    </xdr:to>
    <xdr:pic>
      <xdr:nvPicPr>
        <xdr:cNvPr id="31" name="Image 30">
          <a:extLst>
            <a:ext uri="{FF2B5EF4-FFF2-40B4-BE49-F238E27FC236}">
              <a16:creationId xmlns:a16="http://schemas.microsoft.com/office/drawing/2014/main" id="{85985B7F-1FC6-419A-81FE-DF37120B82F1}"/>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459979" y="5232473"/>
          <a:ext cx="314236" cy="314236"/>
        </a:xfrm>
        <a:prstGeom prst="rect">
          <a:avLst/>
        </a:prstGeom>
      </xdr:spPr>
    </xdr:pic>
    <xdr:clientData/>
  </xdr:twoCellAnchor>
  <xdr:twoCellAnchor editAs="oneCell">
    <xdr:from>
      <xdr:col>1</xdr:col>
      <xdr:colOff>2779</xdr:colOff>
      <xdr:row>28</xdr:row>
      <xdr:rowOff>2725</xdr:rowOff>
    </xdr:from>
    <xdr:to>
      <xdr:col>1</xdr:col>
      <xdr:colOff>317015</xdr:colOff>
      <xdr:row>30</xdr:row>
      <xdr:rowOff>12161</xdr:rowOff>
    </xdr:to>
    <xdr:pic>
      <xdr:nvPicPr>
        <xdr:cNvPr id="32" name="Image 31">
          <a:extLst>
            <a:ext uri="{FF2B5EF4-FFF2-40B4-BE49-F238E27FC236}">
              <a16:creationId xmlns:a16="http://schemas.microsoft.com/office/drawing/2014/main" id="{100B6F48-55E7-4CE3-923E-CA6EE0091617}"/>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xdr:blipFill>
      <xdr:spPr>
        <a:xfrm>
          <a:off x="459979" y="5841550"/>
          <a:ext cx="314236" cy="314236"/>
        </a:xfrm>
        <a:prstGeom prst="rect">
          <a:avLst/>
        </a:prstGeom>
      </xdr:spPr>
    </xdr:pic>
    <xdr:clientData/>
  </xdr:twoCellAnchor>
  <xdr:twoCellAnchor editAs="oneCell">
    <xdr:from>
      <xdr:col>1</xdr:col>
      <xdr:colOff>2779</xdr:colOff>
      <xdr:row>32</xdr:row>
      <xdr:rowOff>2203</xdr:rowOff>
    </xdr:from>
    <xdr:to>
      <xdr:col>1</xdr:col>
      <xdr:colOff>317015</xdr:colOff>
      <xdr:row>34</xdr:row>
      <xdr:rowOff>11639</xdr:rowOff>
    </xdr:to>
    <xdr:pic>
      <xdr:nvPicPr>
        <xdr:cNvPr id="33" name="Image 32">
          <a:extLst>
            <a:ext uri="{FF2B5EF4-FFF2-40B4-BE49-F238E27FC236}">
              <a16:creationId xmlns:a16="http://schemas.microsoft.com/office/drawing/2014/main" id="{846A17F7-782C-4636-90BE-7CC24A90A281}"/>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xdr:blipFill>
      <xdr:spPr>
        <a:xfrm>
          <a:off x="459979" y="6450628"/>
          <a:ext cx="314236" cy="3142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66454</xdr:colOff>
      <xdr:row>6</xdr:row>
      <xdr:rowOff>101600</xdr:rowOff>
    </xdr:from>
    <xdr:to>
      <xdr:col>5</xdr:col>
      <xdr:colOff>1810303</xdr:colOff>
      <xdr:row>25</xdr:row>
      <xdr:rowOff>201612</xdr:rowOff>
    </xdr:to>
    <xdr:graphicFrame macro="">
      <xdr:nvGraphicFramePr>
        <xdr:cNvPr id="65" name="Graphique 1">
          <a:extLst>
            <a:ext uri="{FF2B5EF4-FFF2-40B4-BE49-F238E27FC236}">
              <a16:creationId xmlns:a16="http://schemas.microsoft.com/office/drawing/2014/main" id="{00000000-0008-0000-0A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1212025</xdr:colOff>
      <xdr:row>6</xdr:row>
      <xdr:rowOff>101600</xdr:rowOff>
    </xdr:from>
    <xdr:to>
      <xdr:col>8</xdr:col>
      <xdr:colOff>575930</xdr:colOff>
      <xdr:row>25</xdr:row>
      <xdr:rowOff>201612</xdr:rowOff>
    </xdr:to>
    <xdr:graphicFrame macro="">
      <xdr:nvGraphicFramePr>
        <xdr:cNvPr id="97" name="Graphique 1">
          <a:extLst>
            <a:ext uri="{FF2B5EF4-FFF2-40B4-BE49-F238E27FC236}">
              <a16:creationId xmlns:a16="http://schemas.microsoft.com/office/drawing/2014/main" id="{7E996C7E-8C90-4F7E-8606-FA8770663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0</xdr:row>
      <xdr:rowOff>0</xdr:rowOff>
    </xdr:from>
    <xdr:to>
      <xdr:col>104</xdr:col>
      <xdr:colOff>23900</xdr:colOff>
      <xdr:row>1</xdr:row>
      <xdr:rowOff>5101</xdr:rowOff>
    </xdr:to>
    <xdr:grpSp>
      <xdr:nvGrpSpPr>
        <xdr:cNvPr id="98" name="Groupe 97">
          <a:extLst>
            <a:ext uri="{FF2B5EF4-FFF2-40B4-BE49-F238E27FC236}">
              <a16:creationId xmlns:a16="http://schemas.microsoft.com/office/drawing/2014/main" id="{B6D65624-65A4-4745-86DD-515B044682D2}"/>
            </a:ext>
          </a:extLst>
        </xdr:cNvPr>
        <xdr:cNvGrpSpPr/>
      </xdr:nvGrpSpPr>
      <xdr:grpSpPr>
        <a:xfrm>
          <a:off x="0" y="0"/>
          <a:ext cx="15048000" cy="576601"/>
          <a:chOff x="0" y="0"/>
          <a:chExt cx="15052244" cy="576601"/>
        </a:xfrm>
      </xdr:grpSpPr>
      <xdr:sp macro="" textlink="">
        <xdr:nvSpPr>
          <xdr:cNvPr id="99" name="Rectangle 98">
            <a:extLst>
              <a:ext uri="{FF2B5EF4-FFF2-40B4-BE49-F238E27FC236}">
                <a16:creationId xmlns:a16="http://schemas.microsoft.com/office/drawing/2014/main" id="{60AA603B-75E5-4AE9-9505-0379F2C75862}"/>
              </a:ext>
            </a:extLst>
          </xdr:cNvPr>
          <xdr:cNvSpPr/>
        </xdr:nvSpPr>
        <xdr:spPr>
          <a:xfrm>
            <a:off x="0" y="0"/>
            <a:ext cx="8140700" cy="5651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100" name="Rectangle 99">
            <a:extLst>
              <a:ext uri="{FF2B5EF4-FFF2-40B4-BE49-F238E27FC236}">
                <a16:creationId xmlns:a16="http://schemas.microsoft.com/office/drawing/2014/main" id="{FD311D29-C607-4AA8-8717-AC7D341FA066}"/>
              </a:ext>
            </a:extLst>
          </xdr:cNvPr>
          <xdr:cNvSpPr/>
        </xdr:nvSpPr>
        <xdr:spPr>
          <a:xfrm>
            <a:off x="5853924" y="12699"/>
            <a:ext cx="508776" cy="563902"/>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101" name="Image 97">
            <a:hlinkClick xmlns:r="http://schemas.openxmlformats.org/officeDocument/2006/relationships" r:id="rId3"/>
            <a:extLst>
              <a:ext uri="{FF2B5EF4-FFF2-40B4-BE49-F238E27FC236}">
                <a16:creationId xmlns:a16="http://schemas.microsoft.com/office/drawing/2014/main" id="{19FDEC0A-829B-4E04-AC36-2E8EFF14E417}"/>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437371" y="115982"/>
            <a:ext cx="328284" cy="324212"/>
          </a:xfrm>
          <a:prstGeom prst="rect">
            <a:avLst/>
          </a:prstGeom>
        </xdr:spPr>
      </xdr:pic>
      <xdr:pic>
        <xdr:nvPicPr>
          <xdr:cNvPr id="102" name="Image 82">
            <a:hlinkClick xmlns:r="http://schemas.openxmlformats.org/officeDocument/2006/relationships" r:id="rId5"/>
            <a:extLst>
              <a:ext uri="{FF2B5EF4-FFF2-40B4-BE49-F238E27FC236}">
                <a16:creationId xmlns:a16="http://schemas.microsoft.com/office/drawing/2014/main" id="{19D27952-A9D6-44C0-8494-0B672CACA69A}"/>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25490" y="117662"/>
            <a:ext cx="328284" cy="324212"/>
          </a:xfrm>
          <a:prstGeom prst="rect">
            <a:avLst/>
          </a:prstGeom>
        </xdr:spPr>
      </xdr:pic>
      <xdr:pic>
        <xdr:nvPicPr>
          <xdr:cNvPr id="103" name="Image 88">
            <a:hlinkClick xmlns:r="http://schemas.openxmlformats.org/officeDocument/2006/relationships" r:id="rId7"/>
            <a:extLst>
              <a:ext uri="{FF2B5EF4-FFF2-40B4-BE49-F238E27FC236}">
                <a16:creationId xmlns:a16="http://schemas.microsoft.com/office/drawing/2014/main" id="{7C8D5295-E863-47EF-8D28-6DD9171CD29E}"/>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rcRect/>
          <a:stretch/>
        </xdr:blipFill>
        <xdr:spPr>
          <a:xfrm>
            <a:off x="2933500" y="114300"/>
            <a:ext cx="324212" cy="324212"/>
          </a:xfrm>
          <a:prstGeom prst="rect">
            <a:avLst/>
          </a:prstGeom>
        </xdr:spPr>
      </xdr:pic>
      <xdr:pic>
        <xdr:nvPicPr>
          <xdr:cNvPr id="104" name="Image 94">
            <a:hlinkClick xmlns:r="http://schemas.openxmlformats.org/officeDocument/2006/relationships" r:id="rId9"/>
            <a:extLst>
              <a:ext uri="{FF2B5EF4-FFF2-40B4-BE49-F238E27FC236}">
                <a16:creationId xmlns:a16="http://schemas.microsoft.com/office/drawing/2014/main" id="{DCAA4C6B-8928-449A-A161-BC0B7BD61A2D}"/>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rcRect/>
          <a:stretch/>
        </xdr:blipFill>
        <xdr:spPr>
          <a:xfrm>
            <a:off x="3935402" y="115421"/>
            <a:ext cx="324212" cy="324212"/>
          </a:xfrm>
          <a:prstGeom prst="rect">
            <a:avLst/>
          </a:prstGeom>
        </xdr:spPr>
      </xdr:pic>
      <xdr:pic>
        <xdr:nvPicPr>
          <xdr:cNvPr id="105" name="Image 85">
            <a:hlinkClick xmlns:r="http://schemas.openxmlformats.org/officeDocument/2006/relationships" r:id="rId11"/>
            <a:extLst>
              <a:ext uri="{FF2B5EF4-FFF2-40B4-BE49-F238E27FC236}">
                <a16:creationId xmlns:a16="http://schemas.microsoft.com/office/drawing/2014/main" id="{1E4F02C3-FF1B-44F6-82C3-D3B5618C524C}"/>
              </a:ext>
            </a:extLst>
          </xdr:cNvPr>
          <xdr:cNvPicPr>
            <a:picLocks noChangeAspect="1"/>
          </xdr:cNvPicPr>
        </xdr:nvPicPr>
        <xdr:blipFill>
          <a:blip xmlns:r="http://schemas.openxmlformats.org/officeDocument/2006/relationships" r:embed="rId12" cstate="print">
            <a:alphaModFix amt="25000"/>
            <a:extLst>
              <a:ext uri="{28A0092B-C50C-407E-A947-70E740481C1C}">
                <a14:useLocalDpi xmlns:a14="http://schemas.microsoft.com/office/drawing/2010/main" val="0"/>
              </a:ext>
            </a:extLst>
          </a:blip>
          <a:stretch>
            <a:fillRect/>
          </a:stretch>
        </xdr:blipFill>
        <xdr:spPr>
          <a:xfrm>
            <a:off x="2429495" y="121584"/>
            <a:ext cx="328284" cy="315899"/>
          </a:xfrm>
          <a:prstGeom prst="rect">
            <a:avLst/>
          </a:prstGeom>
        </xdr:spPr>
      </xdr:pic>
      <xdr:pic>
        <xdr:nvPicPr>
          <xdr:cNvPr id="106" name="Image 91">
            <a:hlinkClick xmlns:r="http://schemas.openxmlformats.org/officeDocument/2006/relationships" r:id="rId13"/>
            <a:extLst>
              <a:ext uri="{FF2B5EF4-FFF2-40B4-BE49-F238E27FC236}">
                <a16:creationId xmlns:a16="http://schemas.microsoft.com/office/drawing/2014/main" id="{9648086D-27EC-432C-B75D-3DAA6B8AB282}"/>
              </a:ext>
            </a:extLst>
          </xdr:cNvPr>
          <xdr:cNvPicPr>
            <a:picLocks noChangeAspect="1"/>
          </xdr:cNvPicPr>
        </xdr:nvPicPr>
        <xdr:blipFill>
          <a:blip xmlns:r="http://schemas.openxmlformats.org/officeDocument/2006/relationships" r:embed="rId14" cstate="print">
            <a:alphaModFix amt="25000"/>
            <a:extLst>
              <a:ext uri="{28A0092B-C50C-407E-A947-70E740481C1C}">
                <a14:useLocalDpi xmlns:a14="http://schemas.microsoft.com/office/drawing/2010/main" val="0"/>
              </a:ext>
            </a:extLst>
          </a:blip>
          <a:srcRect/>
          <a:stretch/>
        </xdr:blipFill>
        <xdr:spPr>
          <a:xfrm>
            <a:off x="3433433" y="114861"/>
            <a:ext cx="324212" cy="324212"/>
          </a:xfrm>
          <a:prstGeom prst="rect">
            <a:avLst/>
          </a:prstGeom>
        </xdr:spPr>
      </xdr:pic>
      <xdr:pic>
        <xdr:nvPicPr>
          <xdr:cNvPr id="107" name="Image 100">
            <a:hlinkClick xmlns:r="http://schemas.openxmlformats.org/officeDocument/2006/relationships" r:id="rId15"/>
            <a:extLst>
              <a:ext uri="{FF2B5EF4-FFF2-40B4-BE49-F238E27FC236}">
                <a16:creationId xmlns:a16="http://schemas.microsoft.com/office/drawing/2014/main" id="{9768CCA6-1ED9-4BFB-80A6-653DB0CB2933}"/>
              </a:ext>
            </a:extLst>
          </xdr:cNvPr>
          <xdr:cNvPicPr>
            <a:picLocks noChangeAspect="1"/>
          </xdr:cNvPicPr>
        </xdr:nvPicPr>
        <xdr:blipFill>
          <a:blip xmlns:r="http://schemas.openxmlformats.org/officeDocument/2006/relationships" r:embed="rId16" cstate="print">
            <a:alphaModFix/>
            <a:extLst>
              <a:ext uri="{28A0092B-C50C-407E-A947-70E740481C1C}">
                <a14:useLocalDpi xmlns:a14="http://schemas.microsoft.com/office/drawing/2010/main" val="0"/>
              </a:ext>
            </a:extLst>
          </a:blip>
          <a:stretch>
            <a:fillRect/>
          </a:stretch>
        </xdr:blipFill>
        <xdr:spPr>
          <a:xfrm>
            <a:off x="5945314" y="116543"/>
            <a:ext cx="328284" cy="324212"/>
          </a:xfrm>
          <a:prstGeom prst="rect">
            <a:avLst/>
          </a:prstGeom>
        </xdr:spPr>
      </xdr:pic>
      <xdr:pic>
        <xdr:nvPicPr>
          <xdr:cNvPr id="108" name="Image 100">
            <a:hlinkClick xmlns:r="http://schemas.openxmlformats.org/officeDocument/2006/relationships" r:id="rId17"/>
            <a:extLst>
              <a:ext uri="{FF2B5EF4-FFF2-40B4-BE49-F238E27FC236}">
                <a16:creationId xmlns:a16="http://schemas.microsoft.com/office/drawing/2014/main" id="{459444F7-8809-4F1A-97A5-A2A5DB6B7309}"/>
              </a:ext>
            </a:extLst>
          </xdr:cNvPr>
          <xdr:cNvPicPr>
            <a:picLocks noChangeAspect="1"/>
          </xdr:cNvPicPr>
        </xdr:nvPicPr>
        <xdr:blipFill>
          <a:blip xmlns:r="http://schemas.openxmlformats.org/officeDocument/2006/relationships" r:embed="rId18" cstate="print">
            <a:alphaModFix amt="25000"/>
            <a:extLst>
              <a:ext uri="{28A0092B-C50C-407E-A947-70E740481C1C}">
                <a14:useLocalDpi xmlns:a14="http://schemas.microsoft.com/office/drawing/2010/main" val="0"/>
              </a:ext>
            </a:extLst>
          </a:blip>
          <a:srcRect/>
          <a:stretch/>
        </xdr:blipFill>
        <xdr:spPr>
          <a:xfrm>
            <a:off x="5441309" y="125433"/>
            <a:ext cx="328284" cy="324212"/>
          </a:xfrm>
          <a:prstGeom prst="rect">
            <a:avLst/>
          </a:prstGeom>
        </xdr:spPr>
      </xdr:pic>
      <xdr:pic>
        <xdr:nvPicPr>
          <xdr:cNvPr id="109" name="Image 108">
            <a:hlinkClick xmlns:r="http://schemas.openxmlformats.org/officeDocument/2006/relationships" r:id="rId19"/>
            <a:extLst>
              <a:ext uri="{FF2B5EF4-FFF2-40B4-BE49-F238E27FC236}">
                <a16:creationId xmlns:a16="http://schemas.microsoft.com/office/drawing/2014/main" id="{19CDB5F7-3D48-4C4D-A803-729AACF0AE39}"/>
              </a:ext>
            </a:extLst>
          </xdr:cNvPr>
          <xdr:cNvPicPr>
            <a:picLocks noChangeAspect="1"/>
          </xdr:cNvPicPr>
        </xdr:nvPicPr>
        <xdr:blipFill>
          <a:blip xmlns:r="http://schemas.openxmlformats.org/officeDocument/2006/relationships" r:embed="rId20" cstate="print">
            <a:alphaModFix amt="25000"/>
            <a:extLst>
              <a:ext uri="{28A0092B-C50C-407E-A947-70E740481C1C}">
                <a14:useLocalDpi xmlns:a14="http://schemas.microsoft.com/office/drawing/2010/main" val="0"/>
              </a:ext>
            </a:extLst>
          </a:blip>
          <a:stretch>
            <a:fillRect/>
          </a:stretch>
        </xdr:blipFill>
        <xdr:spPr>
          <a:xfrm flipH="1">
            <a:off x="917480" y="121472"/>
            <a:ext cx="328284" cy="324212"/>
          </a:xfrm>
          <a:prstGeom prst="rect">
            <a:avLst/>
          </a:prstGeom>
        </xdr:spPr>
      </xdr:pic>
      <xdr:pic>
        <xdr:nvPicPr>
          <xdr:cNvPr id="110" name="Image 109">
            <a:hlinkClick xmlns:r="http://schemas.openxmlformats.org/officeDocument/2006/relationships" r:id="rId17"/>
            <a:extLst>
              <a:ext uri="{FF2B5EF4-FFF2-40B4-BE49-F238E27FC236}">
                <a16:creationId xmlns:a16="http://schemas.microsoft.com/office/drawing/2014/main" id="{5118C9FB-6B4E-498A-9799-E48A874E2D4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rot="10800000">
            <a:off x="262221" y="73819"/>
            <a:ext cx="330126" cy="411428"/>
          </a:xfrm>
          <a:prstGeom prst="rect">
            <a:avLst/>
          </a:prstGeom>
        </xdr:spPr>
      </xdr:pic>
      <xdr:pic>
        <xdr:nvPicPr>
          <xdr:cNvPr id="111" name="Image 110">
            <a:hlinkClick xmlns:r="http://schemas.openxmlformats.org/officeDocument/2006/relationships" r:id="rId22"/>
            <a:extLst>
              <a:ext uri="{FF2B5EF4-FFF2-40B4-BE49-F238E27FC236}">
                <a16:creationId xmlns:a16="http://schemas.microsoft.com/office/drawing/2014/main" id="{761AA7F2-2353-41BE-B132-797124BFB0F3}"/>
              </a:ext>
            </a:extLst>
          </xdr:cNvPr>
          <xdr:cNvPicPr>
            <a:picLocks noChangeAspect="1"/>
          </xdr:cNvPicPr>
        </xdr:nvPicPr>
        <xdr:blipFill>
          <a:blip xmlns:r="http://schemas.openxmlformats.org/officeDocument/2006/relationships" r:embed="rId23" cstate="print">
            <a:alphaModFix amt="25000"/>
            <a:extLst>
              <a:ext uri="{28A0092B-C50C-407E-A947-70E740481C1C}">
                <a14:useLocalDpi xmlns:a14="http://schemas.microsoft.com/office/drawing/2010/main" val="0"/>
              </a:ext>
            </a:extLst>
          </a:blip>
          <a:srcRect/>
          <a:stretch/>
        </xdr:blipFill>
        <xdr:spPr>
          <a:xfrm>
            <a:off x="1421485" y="121472"/>
            <a:ext cx="328284" cy="324212"/>
          </a:xfrm>
          <a:prstGeom prst="rect">
            <a:avLst/>
          </a:prstGeom>
        </xdr:spPr>
      </xdr:pic>
      <xdr:pic>
        <xdr:nvPicPr>
          <xdr:cNvPr id="112" name="Image 97">
            <a:hlinkClick xmlns:r="http://schemas.openxmlformats.org/officeDocument/2006/relationships" r:id="rId24"/>
            <a:extLst>
              <a:ext uri="{FF2B5EF4-FFF2-40B4-BE49-F238E27FC236}">
                <a16:creationId xmlns:a16="http://schemas.microsoft.com/office/drawing/2014/main" id="{4F2C1BF3-05C0-43E6-89E0-876297191C38}"/>
              </a:ext>
            </a:extLst>
          </xdr:cNvPr>
          <xdr:cNvPicPr>
            <a:picLocks noChangeAspect="1"/>
          </xdr:cNvPicPr>
        </xdr:nvPicPr>
        <xdr:blipFill>
          <a:blip xmlns:r="http://schemas.openxmlformats.org/officeDocument/2006/relationships" r:embed="rId25" cstate="print">
            <a:alphaModFix amt="25000"/>
            <a:extLst>
              <a:ext uri="{28A0092B-C50C-407E-A947-70E740481C1C}">
                <a14:useLocalDpi xmlns:a14="http://schemas.microsoft.com/office/drawing/2010/main" val="0"/>
              </a:ext>
            </a:extLst>
          </a:blip>
          <a:srcRect/>
          <a:stretch/>
        </xdr:blipFill>
        <xdr:spPr>
          <a:xfrm>
            <a:off x="4941376" y="115982"/>
            <a:ext cx="324212" cy="324212"/>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4</xdr:col>
      <xdr:colOff>14941</xdr:colOff>
      <xdr:row>26</xdr:row>
      <xdr:rowOff>108325</xdr:rowOff>
    </xdr:from>
    <xdr:to>
      <xdr:col>5</xdr:col>
      <xdr:colOff>446182</xdr:colOff>
      <xdr:row>28</xdr:row>
      <xdr:rowOff>2175</xdr:rowOff>
    </xdr:to>
    <xdr:sp macro="[0]!Reinitialiser" textlink="Textes!A2">
      <xdr:nvSpPr>
        <xdr:cNvPr id="2" name="Rectangle 1">
          <a:extLst>
            <a:ext uri="{FF2B5EF4-FFF2-40B4-BE49-F238E27FC236}">
              <a16:creationId xmlns:a16="http://schemas.microsoft.com/office/drawing/2014/main" id="{00000000-0008-0000-0B00-000002000000}"/>
            </a:ext>
          </a:extLst>
        </xdr:cNvPr>
        <xdr:cNvSpPr/>
      </xdr:nvSpPr>
      <xdr:spPr>
        <a:xfrm>
          <a:off x="10421470" y="5408707"/>
          <a:ext cx="1230594" cy="266259"/>
        </a:xfrm>
        <a:prstGeom prst="rect">
          <a:avLst/>
        </a:prstGeom>
        <a:solidFill>
          <a:srgbClr val="FF5050"/>
        </a:solidFill>
        <a:ln>
          <a:solidFill>
            <a:srgbClr val="FF5050"/>
          </a:solidFill>
        </a:ln>
        <a:effectLst>
          <a:outerShdw dist="25400" dir="5400000" algn="t" rotWithShape="0">
            <a:srgbClr val="C9223D"/>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0" bIns="162000" rtlCol="0" anchor="ctr" anchorCtr="1">
          <a:noAutofit/>
        </a:bodyPr>
        <a:lstStyle/>
        <a:p>
          <a:pPr algn="ctr"/>
          <a:fld id="{8796CDCA-1201-4B99-B355-A2E9EEF5B220}" type="TxLink">
            <a:rPr lang="en-US" sz="1100" b="1" i="0" u="none" strike="noStrike" cap="all" baseline="0">
              <a:ln>
                <a:noFill/>
              </a:ln>
              <a:solidFill>
                <a:schemeClr val="bg1"/>
              </a:solidFill>
              <a:effectLst/>
              <a:latin typeface="Calibri"/>
              <a:cs typeface="Calibri"/>
            </a:rPr>
            <a:pPr algn="ctr"/>
            <a:t>Réinitialiser</a:t>
          </a:fld>
          <a:endParaRPr lang="fr-CA" sz="2400" b="1" cap="all" baseline="0">
            <a:ln>
              <a:noFill/>
            </a:ln>
            <a:solidFill>
              <a:schemeClr val="bg1"/>
            </a:solidFill>
            <a:effectLst/>
            <a:latin typeface="+mn-lt"/>
            <a:cs typeface="Arial" panose="020B0604020202020204" pitchFamily="34" charset="0"/>
          </a:endParaRPr>
        </a:p>
      </xdr:txBody>
    </xdr:sp>
    <xdr:clientData fPrintsWithSheet="0"/>
  </xdr:twoCellAnchor>
  <xdr:twoCellAnchor editAs="absolute">
    <xdr:from>
      <xdr:col>3</xdr:col>
      <xdr:colOff>757513</xdr:colOff>
      <xdr:row>23</xdr:row>
      <xdr:rowOff>328705</xdr:rowOff>
    </xdr:from>
    <xdr:to>
      <xdr:col>6</xdr:col>
      <xdr:colOff>595054</xdr:colOff>
      <xdr:row>25</xdr:row>
      <xdr:rowOff>65100</xdr:rowOff>
    </xdr:to>
    <xdr:sp macro="[0]!PublierAnglais" textlink="Textes!A2">
      <xdr:nvSpPr>
        <xdr:cNvPr id="9" name="Rectangle 8">
          <a:extLst>
            <a:ext uri="{FF2B5EF4-FFF2-40B4-BE49-F238E27FC236}">
              <a16:creationId xmlns:a16="http://schemas.microsoft.com/office/drawing/2014/main" id="{00000000-0008-0000-0B00-000009000000}"/>
            </a:ext>
          </a:extLst>
        </xdr:cNvPr>
        <xdr:cNvSpPr/>
      </xdr:nvSpPr>
      <xdr:spPr>
        <a:xfrm>
          <a:off x="10372160" y="4923117"/>
          <a:ext cx="2235600" cy="255600"/>
        </a:xfrm>
        <a:prstGeom prst="rect">
          <a:avLst/>
        </a:prstGeom>
        <a:solidFill>
          <a:schemeClr val="accent2"/>
        </a:solidFill>
        <a:ln>
          <a:solidFill>
            <a:schemeClr val="accent2"/>
          </a:solidFill>
        </a:ln>
        <a:effectLst>
          <a:outerShdw dist="25400" dir="5400000" algn="t" rotWithShape="0">
            <a:schemeClr val="accent2"/>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0" bIns="162000" rtlCol="0" anchor="ctr" anchorCtr="1">
          <a:noAutofit/>
        </a:bodyPr>
        <a:lstStyle/>
        <a:p>
          <a:pPr algn="ctr"/>
          <a:r>
            <a:rPr lang="en-US" sz="1100" b="1" i="0" u="none" strike="noStrike" cap="all" baseline="0">
              <a:ln>
                <a:noFill/>
              </a:ln>
              <a:solidFill>
                <a:schemeClr val="bg1"/>
              </a:solidFill>
              <a:effectLst/>
              <a:latin typeface="Calibri"/>
              <a:cs typeface="Calibri"/>
            </a:rPr>
            <a:t>PUBLIEr XLSX ANGLAIS</a:t>
          </a:r>
          <a:endParaRPr lang="fr-CA" sz="2400" b="1" cap="all" baseline="0">
            <a:ln>
              <a:noFill/>
            </a:ln>
            <a:solidFill>
              <a:schemeClr val="bg1"/>
            </a:solidFill>
            <a:effectLst/>
            <a:latin typeface="+mn-lt"/>
            <a:cs typeface="Arial" panose="020B0604020202020204" pitchFamily="34" charset="0"/>
          </a:endParaRPr>
        </a:p>
      </xdr:txBody>
    </xdr:sp>
    <xdr:clientData fPrintsWithSheet="0"/>
  </xdr:twoCellAnchor>
  <xdr:twoCellAnchor editAs="absolute">
    <xdr:from>
      <xdr:col>3</xdr:col>
      <xdr:colOff>759757</xdr:colOff>
      <xdr:row>23</xdr:row>
      <xdr:rowOff>3735</xdr:rowOff>
    </xdr:from>
    <xdr:to>
      <xdr:col>6</xdr:col>
      <xdr:colOff>597647</xdr:colOff>
      <xdr:row>23</xdr:row>
      <xdr:rowOff>261470</xdr:rowOff>
    </xdr:to>
    <xdr:sp macro="[0]!PublierFrancais" textlink="Textes!A2">
      <xdr:nvSpPr>
        <xdr:cNvPr id="7" name="Rectangle 6">
          <a:extLst>
            <a:ext uri="{FF2B5EF4-FFF2-40B4-BE49-F238E27FC236}">
              <a16:creationId xmlns:a16="http://schemas.microsoft.com/office/drawing/2014/main" id="{00000000-0008-0000-0B00-000007000000}"/>
            </a:ext>
          </a:extLst>
        </xdr:cNvPr>
        <xdr:cNvSpPr/>
      </xdr:nvSpPr>
      <xdr:spPr>
        <a:xfrm>
          <a:off x="10374404" y="4601882"/>
          <a:ext cx="2235949" cy="254000"/>
        </a:xfrm>
        <a:prstGeom prst="rect">
          <a:avLst/>
        </a:prstGeom>
        <a:solidFill>
          <a:schemeClr val="accent2"/>
        </a:solidFill>
        <a:ln>
          <a:solidFill>
            <a:schemeClr val="accent2"/>
          </a:solidFill>
        </a:ln>
        <a:effectLst>
          <a:outerShdw dist="25400" dir="5400000" algn="t" rotWithShape="0">
            <a:schemeClr val="accent2"/>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0" bIns="162000" rtlCol="0" anchor="ctr" anchorCtr="1">
          <a:noAutofit/>
        </a:bodyPr>
        <a:lstStyle/>
        <a:p>
          <a:pPr algn="ctr"/>
          <a:r>
            <a:rPr lang="en-US" sz="1100" b="1" i="0" u="none" strike="noStrike" cap="all" baseline="0">
              <a:ln>
                <a:noFill/>
              </a:ln>
              <a:solidFill>
                <a:schemeClr val="bg1"/>
              </a:solidFill>
              <a:effectLst/>
              <a:latin typeface="Calibri"/>
              <a:cs typeface="Calibri"/>
            </a:rPr>
            <a:t>PUBLIEr XLSX FRANÇAIS</a:t>
          </a:r>
          <a:endParaRPr lang="fr-CA" sz="2400" b="1" cap="all" baseline="0">
            <a:ln>
              <a:noFill/>
            </a:ln>
            <a:solidFill>
              <a:schemeClr val="bg1"/>
            </a:solidFill>
            <a:effectLst/>
            <a:latin typeface="+mn-lt"/>
            <a:cs typeface="Arial" panose="020B0604020202020204" pitchFamily="34" charset="0"/>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1</xdr:col>
      <xdr:colOff>624417</xdr:colOff>
      <xdr:row>0</xdr:row>
      <xdr:rowOff>317500</xdr:rowOff>
    </xdr:from>
    <xdr:to>
      <xdr:col>1</xdr:col>
      <xdr:colOff>895945</xdr:colOff>
      <xdr:row>1</xdr:row>
      <xdr:rowOff>238242</xdr:rowOff>
    </xdr:to>
    <xdr:pic>
      <xdr:nvPicPr>
        <xdr:cNvPr id="3" name="Image 2">
          <a:hlinkClick xmlns:r="http://schemas.openxmlformats.org/officeDocument/2006/relationships" r:id="rId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V="1">
          <a:off x="843492" y="317500"/>
          <a:ext cx="271528" cy="244592"/>
        </a:xfrm>
        <a:prstGeom prst="rect">
          <a:avLst/>
        </a:prstGeom>
      </xdr:spPr>
    </xdr:pic>
    <xdr:clientData/>
  </xdr:twoCellAnchor>
  <xdr:twoCellAnchor>
    <xdr:from>
      <xdr:col>1</xdr:col>
      <xdr:colOff>0</xdr:colOff>
      <xdr:row>4</xdr:row>
      <xdr:rowOff>0</xdr:rowOff>
    </xdr:from>
    <xdr:to>
      <xdr:col>1</xdr:col>
      <xdr:colOff>1628482</xdr:colOff>
      <xdr:row>23</xdr:row>
      <xdr:rowOff>250887</xdr:rowOff>
    </xdr:to>
    <xdr:grpSp>
      <xdr:nvGrpSpPr>
        <xdr:cNvPr id="32" name="Groupe 31">
          <a:extLst>
            <a:ext uri="{FF2B5EF4-FFF2-40B4-BE49-F238E27FC236}">
              <a16:creationId xmlns:a16="http://schemas.microsoft.com/office/drawing/2014/main" id="{00000000-0008-0000-0C00-000020000000}"/>
            </a:ext>
          </a:extLst>
        </xdr:cNvPr>
        <xdr:cNvGrpSpPr/>
      </xdr:nvGrpSpPr>
      <xdr:grpSpPr>
        <a:xfrm>
          <a:off x="228600" y="1295400"/>
          <a:ext cx="1628482" cy="4537137"/>
          <a:chOff x="219075" y="1295400"/>
          <a:chExt cx="1628482" cy="4537137"/>
        </a:xfrm>
      </xdr:grpSpPr>
      <xdr:grpSp>
        <xdr:nvGrpSpPr>
          <xdr:cNvPr id="4" name="Groupe 3">
            <a:hlinkClick xmlns:r="http://schemas.openxmlformats.org/officeDocument/2006/relationships" r:id="rId3"/>
            <a:extLst>
              <a:ext uri="{FF2B5EF4-FFF2-40B4-BE49-F238E27FC236}">
                <a16:creationId xmlns:a16="http://schemas.microsoft.com/office/drawing/2014/main" id="{00000000-0008-0000-0C00-000004000000}"/>
              </a:ext>
            </a:extLst>
          </xdr:cNvPr>
          <xdr:cNvGrpSpPr/>
        </xdr:nvGrpSpPr>
        <xdr:grpSpPr>
          <a:xfrm>
            <a:off x="219075" y="1295400"/>
            <a:ext cx="1628482" cy="328944"/>
            <a:chOff x="359836" y="1217083"/>
            <a:chExt cx="1624747" cy="339839"/>
          </a:xfrm>
        </xdr:grpSpPr>
        <xdr:sp macro="" textlink="">
          <xdr:nvSpPr>
            <xdr:cNvPr id="5" name="Rectangle : coins arrondis 4">
              <a:hlinkClick xmlns:r="http://schemas.openxmlformats.org/officeDocument/2006/relationships" r:id="rId4"/>
              <a:extLst>
                <a:ext uri="{FF2B5EF4-FFF2-40B4-BE49-F238E27FC236}">
                  <a16:creationId xmlns:a16="http://schemas.microsoft.com/office/drawing/2014/main" id="{00000000-0008-0000-0C00-000005000000}"/>
                </a:ext>
              </a:extLst>
            </xdr:cNvPr>
            <xdr:cNvSpPr/>
          </xdr:nvSpPr>
          <xdr:spPr>
            <a:xfrm>
              <a:off x="701674" y="1217083"/>
              <a:ext cx="1282909" cy="319126"/>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rPr>
                <a:t>Residence</a:t>
              </a:r>
            </a:p>
          </xdr:txBody>
        </xdr:sp>
        <xdr:pic>
          <xdr:nvPicPr>
            <xdr:cNvPr id="6" name="Imag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flipH="1">
              <a:off x="359836" y="1232922"/>
              <a:ext cx="324000" cy="324000"/>
            </a:xfrm>
            <a:prstGeom prst="rect">
              <a:avLst/>
            </a:prstGeom>
          </xdr:spPr>
        </xdr:pic>
      </xdr:grpSp>
      <xdr:grpSp>
        <xdr:nvGrpSpPr>
          <xdr:cNvPr id="7" name="Groupe 6">
            <a:extLst>
              <a:ext uri="{FF2B5EF4-FFF2-40B4-BE49-F238E27FC236}">
                <a16:creationId xmlns:a16="http://schemas.microsoft.com/office/drawing/2014/main" id="{00000000-0008-0000-0C00-000007000000}"/>
              </a:ext>
            </a:extLst>
          </xdr:cNvPr>
          <xdr:cNvGrpSpPr/>
        </xdr:nvGrpSpPr>
        <xdr:grpSpPr>
          <a:xfrm>
            <a:off x="219075" y="1798933"/>
            <a:ext cx="1625731" cy="341156"/>
            <a:chOff x="359836" y="1741347"/>
            <a:chExt cx="1621996" cy="348191"/>
          </a:xfrm>
        </xdr:grpSpPr>
        <xdr:sp macro="" textlink="">
          <xdr:nvSpPr>
            <xdr:cNvPr id="8" name="Rectangle : coins arrondis 7">
              <a:hlinkClick xmlns:r="http://schemas.openxmlformats.org/officeDocument/2006/relationships" r:id="rId6"/>
              <a:extLst>
                <a:ext uri="{FF2B5EF4-FFF2-40B4-BE49-F238E27FC236}">
                  <a16:creationId xmlns:a16="http://schemas.microsoft.com/office/drawing/2014/main" id="{00000000-0008-0000-0C00-000008000000}"/>
                </a:ext>
              </a:extLst>
            </xdr:cNvPr>
            <xdr:cNvSpPr/>
          </xdr:nvSpPr>
          <xdr:spPr>
            <a:xfrm>
              <a:off x="701674" y="1741347"/>
              <a:ext cx="1280158" cy="348191"/>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Personal</a:t>
              </a:r>
            </a:p>
          </xdr:txBody>
        </xdr:sp>
        <xdr:pic>
          <xdr:nvPicPr>
            <xdr:cNvPr id="9" name="Image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9836" y="1759147"/>
              <a:ext cx="324000" cy="324000"/>
            </a:xfrm>
            <a:prstGeom prst="rect">
              <a:avLst/>
            </a:prstGeom>
          </xdr:spPr>
        </xdr:pic>
      </xdr:grpSp>
      <xdr:grpSp>
        <xdr:nvGrpSpPr>
          <xdr:cNvPr id="10" name="Groupe 9">
            <a:extLst>
              <a:ext uri="{FF2B5EF4-FFF2-40B4-BE49-F238E27FC236}">
                <a16:creationId xmlns:a16="http://schemas.microsoft.com/office/drawing/2014/main" id="{00000000-0008-0000-0C00-00000A000000}"/>
              </a:ext>
            </a:extLst>
          </xdr:cNvPr>
          <xdr:cNvGrpSpPr/>
        </xdr:nvGrpSpPr>
        <xdr:grpSpPr>
          <a:xfrm>
            <a:off x="219075" y="2326315"/>
            <a:ext cx="1625731" cy="347885"/>
            <a:chOff x="359836" y="2277819"/>
            <a:chExt cx="1621996" cy="344024"/>
          </a:xfrm>
        </xdr:grpSpPr>
        <xdr:sp macro="" textlink="">
          <xdr:nvSpPr>
            <xdr:cNvPr id="11" name="Rectangle : coins arrondis 10">
              <a:hlinkClick xmlns:r="http://schemas.openxmlformats.org/officeDocument/2006/relationships" r:id="rId8"/>
              <a:extLst>
                <a:ext uri="{FF2B5EF4-FFF2-40B4-BE49-F238E27FC236}">
                  <a16:creationId xmlns:a16="http://schemas.microsoft.com/office/drawing/2014/main" id="{00000000-0008-0000-0C00-00000B000000}"/>
                </a:ext>
              </a:extLst>
            </xdr:cNvPr>
            <xdr:cNvSpPr/>
          </xdr:nvSpPr>
          <xdr:spPr>
            <a:xfrm>
              <a:off x="701674" y="2277819"/>
              <a:ext cx="1280158" cy="344024"/>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200" b="0">
                  <a:solidFill>
                    <a:schemeClr val="bg1"/>
                  </a:solidFill>
                  <a:latin typeface="+mn-lt"/>
                  <a:ea typeface="+mn-ea"/>
                  <a:cs typeface="+mn-cs"/>
                </a:rPr>
                <a:t>Transportation</a:t>
              </a:r>
            </a:p>
          </xdr:txBody>
        </xdr:sp>
        <xdr:pic>
          <xdr:nvPicPr>
            <xdr:cNvPr id="12" name="Image 1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59836" y="2281523"/>
              <a:ext cx="324000" cy="316304"/>
            </a:xfrm>
            <a:prstGeom prst="rect">
              <a:avLst/>
            </a:prstGeom>
          </xdr:spPr>
        </xdr:pic>
      </xdr:grpSp>
      <xdr:grpSp>
        <xdr:nvGrpSpPr>
          <xdr:cNvPr id="13" name="Groupe 12">
            <a:extLst>
              <a:ext uri="{FF2B5EF4-FFF2-40B4-BE49-F238E27FC236}">
                <a16:creationId xmlns:a16="http://schemas.microsoft.com/office/drawing/2014/main" id="{00000000-0008-0000-0C00-00000D000000}"/>
              </a:ext>
            </a:extLst>
          </xdr:cNvPr>
          <xdr:cNvGrpSpPr/>
        </xdr:nvGrpSpPr>
        <xdr:grpSpPr>
          <a:xfrm>
            <a:off x="219075" y="2735213"/>
            <a:ext cx="1622980" cy="599233"/>
            <a:chOff x="359836" y="2682856"/>
            <a:chExt cx="1619245" cy="594130"/>
          </a:xfrm>
        </xdr:grpSpPr>
        <xdr:sp macro="" textlink="">
          <xdr:nvSpPr>
            <xdr:cNvPr id="14" name="Rectangle : coins arrondis 13">
              <a:hlinkClick xmlns:r="http://schemas.openxmlformats.org/officeDocument/2006/relationships" r:id="rId10"/>
              <a:extLst>
                <a:ext uri="{FF2B5EF4-FFF2-40B4-BE49-F238E27FC236}">
                  <a16:creationId xmlns:a16="http://schemas.microsoft.com/office/drawing/2014/main" id="{00000000-0008-0000-0C00-00000E000000}"/>
                </a:ext>
              </a:extLst>
            </xdr:cNvPr>
            <xdr:cNvSpPr/>
          </xdr:nvSpPr>
          <xdr:spPr>
            <a:xfrm>
              <a:off x="701674" y="2682856"/>
              <a:ext cx="1277407" cy="594130"/>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Insurance and</a:t>
              </a:r>
              <a:br>
                <a:rPr lang="fr-CA" sz="1400" b="0">
                  <a:solidFill>
                    <a:schemeClr val="bg1"/>
                  </a:solidFill>
                  <a:latin typeface="+mn-lt"/>
                  <a:ea typeface="+mn-ea"/>
                  <a:cs typeface="+mn-cs"/>
                </a:rPr>
              </a:br>
              <a:r>
                <a:rPr lang="fr-CA" sz="1400" b="0">
                  <a:solidFill>
                    <a:schemeClr val="bg1"/>
                  </a:solidFill>
                  <a:latin typeface="+mn-lt"/>
                  <a:ea typeface="+mn-ea"/>
                  <a:cs typeface="+mn-cs"/>
                </a:rPr>
                <a:t>savings</a:t>
              </a:r>
            </a:p>
          </xdr:txBody>
        </xdr:sp>
        <xdr:pic>
          <xdr:nvPicPr>
            <xdr:cNvPr id="15" name="Image 14">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9836" y="2803900"/>
              <a:ext cx="324000" cy="324000"/>
            </a:xfrm>
            <a:prstGeom prst="rect">
              <a:avLst/>
            </a:prstGeom>
          </xdr:spPr>
        </xdr:pic>
      </xdr:grpSp>
      <xdr:grpSp>
        <xdr:nvGrpSpPr>
          <xdr:cNvPr id="16" name="Groupe 15">
            <a:extLst>
              <a:ext uri="{FF2B5EF4-FFF2-40B4-BE49-F238E27FC236}">
                <a16:creationId xmlns:a16="http://schemas.microsoft.com/office/drawing/2014/main" id="{00000000-0008-0000-0C00-000010000000}"/>
              </a:ext>
            </a:extLst>
          </xdr:cNvPr>
          <xdr:cNvGrpSpPr/>
        </xdr:nvGrpSpPr>
        <xdr:grpSpPr>
          <a:xfrm>
            <a:off x="219075" y="3388546"/>
            <a:ext cx="1624814" cy="328483"/>
            <a:chOff x="359836" y="3331086"/>
            <a:chExt cx="1621079" cy="324000"/>
          </a:xfrm>
        </xdr:grpSpPr>
        <xdr:sp macro="" textlink="">
          <xdr:nvSpPr>
            <xdr:cNvPr id="17" name="Rectangle : coins arrondis 16">
              <a:hlinkClick xmlns:r="http://schemas.openxmlformats.org/officeDocument/2006/relationships" r:id="rId12"/>
              <a:extLst>
                <a:ext uri="{FF2B5EF4-FFF2-40B4-BE49-F238E27FC236}">
                  <a16:creationId xmlns:a16="http://schemas.microsoft.com/office/drawing/2014/main" id="{00000000-0008-0000-0C00-000011000000}"/>
                </a:ext>
              </a:extLst>
            </xdr:cNvPr>
            <xdr:cNvSpPr/>
          </xdr:nvSpPr>
          <xdr:spPr>
            <a:xfrm>
              <a:off x="701674" y="3335381"/>
              <a:ext cx="1279241" cy="315868"/>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Debts</a:t>
              </a:r>
            </a:p>
          </xdr:txBody>
        </xdr:sp>
        <xdr:pic>
          <xdr:nvPicPr>
            <xdr:cNvPr id="18" name="Image 17">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9836" y="3331086"/>
              <a:ext cx="324000" cy="324000"/>
            </a:xfrm>
            <a:prstGeom prst="rect">
              <a:avLst/>
            </a:prstGeom>
          </xdr:spPr>
        </xdr:pic>
      </xdr:grpSp>
      <xdr:grpSp>
        <xdr:nvGrpSpPr>
          <xdr:cNvPr id="19" name="Groupe 18">
            <a:extLst>
              <a:ext uri="{FF2B5EF4-FFF2-40B4-BE49-F238E27FC236}">
                <a16:creationId xmlns:a16="http://schemas.microsoft.com/office/drawing/2014/main" id="{00000000-0008-0000-0C00-000013000000}"/>
              </a:ext>
            </a:extLst>
          </xdr:cNvPr>
          <xdr:cNvGrpSpPr/>
        </xdr:nvGrpSpPr>
        <xdr:grpSpPr>
          <a:xfrm>
            <a:off x="219075" y="3917750"/>
            <a:ext cx="1622980" cy="326591"/>
            <a:chOff x="359836" y="3854250"/>
            <a:chExt cx="1619245" cy="328023"/>
          </a:xfrm>
        </xdr:grpSpPr>
        <xdr:sp macro="" textlink="">
          <xdr:nvSpPr>
            <xdr:cNvPr id="20" name="Rectangle : coins arrondis 19">
              <a:hlinkClick xmlns:r="http://schemas.openxmlformats.org/officeDocument/2006/relationships" r:id="rId14"/>
              <a:extLst>
                <a:ext uri="{FF2B5EF4-FFF2-40B4-BE49-F238E27FC236}">
                  <a16:creationId xmlns:a16="http://schemas.microsoft.com/office/drawing/2014/main" id="{00000000-0008-0000-0C00-000014000000}"/>
                </a:ext>
              </a:extLst>
            </xdr:cNvPr>
            <xdr:cNvSpPr/>
          </xdr:nvSpPr>
          <xdr:spPr>
            <a:xfrm>
              <a:off x="701674" y="3854250"/>
              <a:ext cx="1277407" cy="294418"/>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Hobbies</a:t>
              </a:r>
            </a:p>
          </xdr:txBody>
        </xdr:sp>
        <xdr:pic>
          <xdr:nvPicPr>
            <xdr:cNvPr id="21" name="Image 20">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59836" y="3858273"/>
              <a:ext cx="324000" cy="324000"/>
            </a:xfrm>
            <a:prstGeom prst="rect">
              <a:avLst/>
            </a:prstGeom>
          </xdr:spPr>
        </xdr:pic>
      </xdr:grpSp>
      <xdr:grpSp>
        <xdr:nvGrpSpPr>
          <xdr:cNvPr id="22" name="Groupe 21">
            <a:hlinkClick xmlns:r="http://schemas.openxmlformats.org/officeDocument/2006/relationships" r:id="rId16"/>
            <a:extLst>
              <a:ext uri="{FF2B5EF4-FFF2-40B4-BE49-F238E27FC236}">
                <a16:creationId xmlns:a16="http://schemas.microsoft.com/office/drawing/2014/main" id="{00000000-0008-0000-0C00-000016000000}"/>
              </a:ext>
            </a:extLst>
          </xdr:cNvPr>
          <xdr:cNvGrpSpPr/>
        </xdr:nvGrpSpPr>
        <xdr:grpSpPr>
          <a:xfrm>
            <a:off x="219075" y="4445386"/>
            <a:ext cx="1622980" cy="348491"/>
            <a:chOff x="359836" y="4382073"/>
            <a:chExt cx="1619245" cy="348678"/>
          </a:xfrm>
        </xdr:grpSpPr>
        <xdr:sp macro="" textlink="">
          <xdr:nvSpPr>
            <xdr:cNvPr id="23" name="Rectangle : coins arrondis 22">
              <a:hlinkClick xmlns:r="http://schemas.openxmlformats.org/officeDocument/2006/relationships" r:id="rId17"/>
              <a:extLst>
                <a:ext uri="{FF2B5EF4-FFF2-40B4-BE49-F238E27FC236}">
                  <a16:creationId xmlns:a16="http://schemas.microsoft.com/office/drawing/2014/main" id="{00000000-0008-0000-0C00-000017000000}"/>
                </a:ext>
              </a:extLst>
            </xdr:cNvPr>
            <xdr:cNvSpPr/>
          </xdr:nvSpPr>
          <xdr:spPr>
            <a:xfrm>
              <a:off x="701674" y="4382073"/>
              <a:ext cx="1277407" cy="348678"/>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Miscellaneous</a:t>
              </a:r>
            </a:p>
          </xdr:txBody>
        </xdr:sp>
        <xdr:pic>
          <xdr:nvPicPr>
            <xdr:cNvPr id="24" name="Image 2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59836" y="4385460"/>
              <a:ext cx="324000" cy="324000"/>
            </a:xfrm>
            <a:prstGeom prst="rect">
              <a:avLst/>
            </a:prstGeom>
          </xdr:spPr>
        </xdr:pic>
      </xdr:grpSp>
      <xdr:grpSp>
        <xdr:nvGrpSpPr>
          <xdr:cNvPr id="25" name="Groupe 24">
            <a:extLst>
              <a:ext uri="{FF2B5EF4-FFF2-40B4-BE49-F238E27FC236}">
                <a16:creationId xmlns:a16="http://schemas.microsoft.com/office/drawing/2014/main" id="{00000000-0008-0000-0C00-000019000000}"/>
              </a:ext>
            </a:extLst>
          </xdr:cNvPr>
          <xdr:cNvGrpSpPr/>
        </xdr:nvGrpSpPr>
        <xdr:grpSpPr>
          <a:xfrm>
            <a:off x="219075" y="4928322"/>
            <a:ext cx="1623898" cy="341616"/>
            <a:chOff x="359836" y="4895078"/>
            <a:chExt cx="1620163" cy="343671"/>
          </a:xfrm>
        </xdr:grpSpPr>
        <xdr:sp macro="" textlink="">
          <xdr:nvSpPr>
            <xdr:cNvPr id="26" name="Rectangle : coins arrondis 25">
              <a:hlinkClick xmlns:r="http://schemas.openxmlformats.org/officeDocument/2006/relationships" r:id="rId19"/>
              <a:extLst>
                <a:ext uri="{FF2B5EF4-FFF2-40B4-BE49-F238E27FC236}">
                  <a16:creationId xmlns:a16="http://schemas.microsoft.com/office/drawing/2014/main" id="{00000000-0008-0000-0C00-00001A000000}"/>
                </a:ext>
              </a:extLst>
            </xdr:cNvPr>
            <xdr:cNvSpPr/>
          </xdr:nvSpPr>
          <xdr:spPr>
            <a:xfrm>
              <a:off x="701674" y="4895078"/>
              <a:ext cx="1278325" cy="343671"/>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Summary</a:t>
              </a:r>
            </a:p>
          </xdr:txBody>
        </xdr:sp>
        <xdr:pic>
          <xdr:nvPicPr>
            <xdr:cNvPr id="27" name="Image 26">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59836" y="4912646"/>
              <a:ext cx="324000" cy="324000"/>
            </a:xfrm>
            <a:prstGeom prst="rect">
              <a:avLst/>
            </a:prstGeom>
          </xdr:spPr>
        </xdr:pic>
      </xdr:grpSp>
      <xdr:grpSp>
        <xdr:nvGrpSpPr>
          <xdr:cNvPr id="28" name="Groupe 27">
            <a:extLst>
              <a:ext uri="{FF2B5EF4-FFF2-40B4-BE49-F238E27FC236}">
                <a16:creationId xmlns:a16="http://schemas.microsoft.com/office/drawing/2014/main" id="{00000000-0008-0000-0C00-00001C000000}"/>
              </a:ext>
            </a:extLst>
          </xdr:cNvPr>
          <xdr:cNvGrpSpPr/>
        </xdr:nvGrpSpPr>
        <xdr:grpSpPr>
          <a:xfrm>
            <a:off x="219075" y="5470712"/>
            <a:ext cx="1263149" cy="361825"/>
            <a:chOff x="359836" y="5438775"/>
            <a:chExt cx="1259414" cy="360892"/>
          </a:xfrm>
        </xdr:grpSpPr>
        <xdr:sp macro="" textlink="">
          <xdr:nvSpPr>
            <xdr:cNvPr id="29" name="Rectangle : coins arrondis 28">
              <a:hlinkClick xmlns:r="http://schemas.openxmlformats.org/officeDocument/2006/relationships" r:id="rId21"/>
              <a:extLst>
                <a:ext uri="{FF2B5EF4-FFF2-40B4-BE49-F238E27FC236}">
                  <a16:creationId xmlns:a16="http://schemas.microsoft.com/office/drawing/2014/main" id="{00000000-0008-0000-0C00-00001D000000}"/>
                </a:ext>
              </a:extLst>
            </xdr:cNvPr>
            <xdr:cNvSpPr/>
          </xdr:nvSpPr>
          <xdr:spPr>
            <a:xfrm>
              <a:off x="701674" y="5438775"/>
              <a:ext cx="917576" cy="360892"/>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Reports</a:t>
              </a:r>
            </a:p>
          </xdr:txBody>
        </xdr:sp>
        <xdr:pic>
          <xdr:nvPicPr>
            <xdr:cNvPr id="30" name="Image 29">
              <a:extLst>
                <a:ext uri="{FF2B5EF4-FFF2-40B4-BE49-F238E27FC236}">
                  <a16:creationId xmlns:a16="http://schemas.microsoft.com/office/drawing/2014/main" id="{00000000-0008-0000-0C00-00001E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59836" y="5439834"/>
              <a:ext cx="324000" cy="324000"/>
            </a:xfrm>
            <a:prstGeom prst="rect">
              <a:avLst/>
            </a:prstGeom>
          </xdr:spPr>
        </xdr:pic>
      </xdr:grpSp>
    </xdr:grpSp>
    <xdr:clientData/>
  </xdr:twoCellAnchor>
  <xdr:twoCellAnchor>
    <xdr:from>
      <xdr:col>4</xdr:col>
      <xdr:colOff>0</xdr:colOff>
      <xdr:row>4</xdr:row>
      <xdr:rowOff>0</xdr:rowOff>
    </xdr:from>
    <xdr:to>
      <xdr:col>4</xdr:col>
      <xdr:colOff>1628482</xdr:colOff>
      <xdr:row>23</xdr:row>
      <xdr:rowOff>250887</xdr:rowOff>
    </xdr:to>
    <xdr:grpSp>
      <xdr:nvGrpSpPr>
        <xdr:cNvPr id="119" name="Groupe 118">
          <a:extLst>
            <a:ext uri="{FF2B5EF4-FFF2-40B4-BE49-F238E27FC236}">
              <a16:creationId xmlns:a16="http://schemas.microsoft.com/office/drawing/2014/main" id="{00000000-0008-0000-0C00-000077000000}"/>
            </a:ext>
          </a:extLst>
        </xdr:cNvPr>
        <xdr:cNvGrpSpPr/>
      </xdr:nvGrpSpPr>
      <xdr:grpSpPr>
        <a:xfrm>
          <a:off x="2990850" y="1295400"/>
          <a:ext cx="1628482" cy="4537137"/>
          <a:chOff x="219075" y="1295400"/>
          <a:chExt cx="1628482" cy="4537137"/>
        </a:xfrm>
      </xdr:grpSpPr>
      <xdr:grpSp>
        <xdr:nvGrpSpPr>
          <xdr:cNvPr id="120" name="Groupe 95">
            <a:hlinkClick xmlns:r="http://schemas.openxmlformats.org/officeDocument/2006/relationships" r:id="rId16"/>
            <a:extLst>
              <a:ext uri="{FF2B5EF4-FFF2-40B4-BE49-F238E27FC236}">
                <a16:creationId xmlns:a16="http://schemas.microsoft.com/office/drawing/2014/main" id="{00000000-0008-0000-0C00-000078000000}"/>
              </a:ext>
            </a:extLst>
          </xdr:cNvPr>
          <xdr:cNvGrpSpPr/>
        </xdr:nvGrpSpPr>
        <xdr:grpSpPr>
          <a:xfrm>
            <a:off x="219075" y="4445386"/>
            <a:ext cx="1622980" cy="348491"/>
            <a:chOff x="359836" y="4382073"/>
            <a:chExt cx="1619245" cy="348678"/>
          </a:xfrm>
        </xdr:grpSpPr>
        <xdr:sp macro="" textlink="">
          <xdr:nvSpPr>
            <xdr:cNvPr id="145" name="Rectangle : coins arrondis 96">
              <a:extLst>
                <a:ext uri="{FF2B5EF4-FFF2-40B4-BE49-F238E27FC236}">
                  <a16:creationId xmlns:a16="http://schemas.microsoft.com/office/drawing/2014/main" id="{00000000-0008-0000-0C00-000091000000}"/>
                </a:ext>
              </a:extLst>
            </xdr:cNvPr>
            <xdr:cNvSpPr/>
          </xdr:nvSpPr>
          <xdr:spPr>
            <a:xfrm>
              <a:off x="701674" y="4382073"/>
              <a:ext cx="1277407" cy="348678"/>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Diverses</a:t>
              </a:r>
            </a:p>
          </xdr:txBody>
        </xdr:sp>
        <xdr:pic>
          <xdr:nvPicPr>
            <xdr:cNvPr id="146" name="Image 97">
              <a:extLst>
                <a:ext uri="{FF2B5EF4-FFF2-40B4-BE49-F238E27FC236}">
                  <a16:creationId xmlns:a16="http://schemas.microsoft.com/office/drawing/2014/main" id="{00000000-0008-0000-0C00-000092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59836" y="4385460"/>
              <a:ext cx="324000" cy="324000"/>
            </a:xfrm>
            <a:prstGeom prst="rect">
              <a:avLst/>
            </a:prstGeom>
          </xdr:spPr>
        </xdr:pic>
      </xdr:grpSp>
      <xdr:grpSp>
        <xdr:nvGrpSpPr>
          <xdr:cNvPr id="121" name="Groupe 80">
            <a:extLst>
              <a:ext uri="{FF2B5EF4-FFF2-40B4-BE49-F238E27FC236}">
                <a16:creationId xmlns:a16="http://schemas.microsoft.com/office/drawing/2014/main" id="{00000000-0008-0000-0C00-000079000000}"/>
              </a:ext>
            </a:extLst>
          </xdr:cNvPr>
          <xdr:cNvGrpSpPr/>
        </xdr:nvGrpSpPr>
        <xdr:grpSpPr>
          <a:xfrm>
            <a:off x="219075" y="1798933"/>
            <a:ext cx="1625731" cy="341156"/>
            <a:chOff x="359836" y="1741347"/>
            <a:chExt cx="1621996" cy="348191"/>
          </a:xfrm>
        </xdr:grpSpPr>
        <xdr:sp macro="" textlink="">
          <xdr:nvSpPr>
            <xdr:cNvPr id="143" name="Rectangle : coins arrondis 81">
              <a:hlinkClick xmlns:r="http://schemas.openxmlformats.org/officeDocument/2006/relationships" r:id="rId6"/>
              <a:extLst>
                <a:ext uri="{FF2B5EF4-FFF2-40B4-BE49-F238E27FC236}">
                  <a16:creationId xmlns:a16="http://schemas.microsoft.com/office/drawing/2014/main" id="{00000000-0008-0000-0C00-00008F000000}"/>
                </a:ext>
              </a:extLst>
            </xdr:cNvPr>
            <xdr:cNvSpPr/>
          </xdr:nvSpPr>
          <xdr:spPr>
            <a:xfrm>
              <a:off x="701674" y="1741347"/>
              <a:ext cx="1280158" cy="348191"/>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Personnelles</a:t>
              </a:r>
            </a:p>
          </xdr:txBody>
        </xdr:sp>
        <xdr:pic>
          <xdr:nvPicPr>
            <xdr:cNvPr id="144" name="Image 82">
              <a:extLst>
                <a:ext uri="{FF2B5EF4-FFF2-40B4-BE49-F238E27FC236}">
                  <a16:creationId xmlns:a16="http://schemas.microsoft.com/office/drawing/2014/main" id="{00000000-0008-0000-0C00-00009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9836" y="1759147"/>
              <a:ext cx="324000" cy="324000"/>
            </a:xfrm>
            <a:prstGeom prst="rect">
              <a:avLst/>
            </a:prstGeom>
          </xdr:spPr>
        </xdr:pic>
      </xdr:grpSp>
      <xdr:grpSp>
        <xdr:nvGrpSpPr>
          <xdr:cNvPr id="122" name="Groupe 101">
            <a:extLst>
              <a:ext uri="{FF2B5EF4-FFF2-40B4-BE49-F238E27FC236}">
                <a16:creationId xmlns:a16="http://schemas.microsoft.com/office/drawing/2014/main" id="{00000000-0008-0000-0C00-00007A000000}"/>
              </a:ext>
            </a:extLst>
          </xdr:cNvPr>
          <xdr:cNvGrpSpPr/>
        </xdr:nvGrpSpPr>
        <xdr:grpSpPr>
          <a:xfrm>
            <a:off x="219075" y="5470712"/>
            <a:ext cx="1263149" cy="361825"/>
            <a:chOff x="359836" y="5438775"/>
            <a:chExt cx="1259414" cy="360892"/>
          </a:xfrm>
        </xdr:grpSpPr>
        <xdr:sp macro="" textlink="">
          <xdr:nvSpPr>
            <xdr:cNvPr id="141" name="Rectangle : coins arrondis 102">
              <a:hlinkClick xmlns:r="http://schemas.openxmlformats.org/officeDocument/2006/relationships" r:id="rId21"/>
              <a:extLst>
                <a:ext uri="{FF2B5EF4-FFF2-40B4-BE49-F238E27FC236}">
                  <a16:creationId xmlns:a16="http://schemas.microsoft.com/office/drawing/2014/main" id="{00000000-0008-0000-0C00-00008D000000}"/>
                </a:ext>
              </a:extLst>
            </xdr:cNvPr>
            <xdr:cNvSpPr/>
          </xdr:nvSpPr>
          <xdr:spPr>
            <a:xfrm>
              <a:off x="701674" y="5438775"/>
              <a:ext cx="917576" cy="360892"/>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Rapports</a:t>
              </a:r>
            </a:p>
          </xdr:txBody>
        </xdr:sp>
        <xdr:pic>
          <xdr:nvPicPr>
            <xdr:cNvPr id="142" name="Image 103">
              <a:extLst>
                <a:ext uri="{FF2B5EF4-FFF2-40B4-BE49-F238E27FC236}">
                  <a16:creationId xmlns:a16="http://schemas.microsoft.com/office/drawing/2014/main" id="{00000000-0008-0000-0C00-00008E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59836" y="5439834"/>
              <a:ext cx="324000" cy="324000"/>
            </a:xfrm>
            <a:prstGeom prst="rect">
              <a:avLst/>
            </a:prstGeom>
          </xdr:spPr>
        </xdr:pic>
      </xdr:grpSp>
      <xdr:grpSp>
        <xdr:nvGrpSpPr>
          <xdr:cNvPr id="123" name="Groupe 86">
            <a:extLst>
              <a:ext uri="{FF2B5EF4-FFF2-40B4-BE49-F238E27FC236}">
                <a16:creationId xmlns:a16="http://schemas.microsoft.com/office/drawing/2014/main" id="{00000000-0008-0000-0C00-00007B000000}"/>
              </a:ext>
            </a:extLst>
          </xdr:cNvPr>
          <xdr:cNvGrpSpPr/>
        </xdr:nvGrpSpPr>
        <xdr:grpSpPr>
          <a:xfrm>
            <a:off x="219075" y="2735213"/>
            <a:ext cx="1622980" cy="599233"/>
            <a:chOff x="359836" y="2682856"/>
            <a:chExt cx="1619245" cy="594130"/>
          </a:xfrm>
        </xdr:grpSpPr>
        <xdr:sp macro="" textlink="">
          <xdr:nvSpPr>
            <xdr:cNvPr id="139" name="Rectangle : coins arrondis 87">
              <a:hlinkClick xmlns:r="http://schemas.openxmlformats.org/officeDocument/2006/relationships" r:id="rId23"/>
              <a:extLst>
                <a:ext uri="{FF2B5EF4-FFF2-40B4-BE49-F238E27FC236}">
                  <a16:creationId xmlns:a16="http://schemas.microsoft.com/office/drawing/2014/main" id="{00000000-0008-0000-0C00-00008B000000}"/>
                </a:ext>
              </a:extLst>
            </xdr:cNvPr>
            <xdr:cNvSpPr/>
          </xdr:nvSpPr>
          <xdr:spPr>
            <a:xfrm>
              <a:off x="701674" y="2682856"/>
              <a:ext cx="1277407" cy="594130"/>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Assurances  et épargne</a:t>
              </a:r>
            </a:p>
          </xdr:txBody>
        </xdr:sp>
        <xdr:pic>
          <xdr:nvPicPr>
            <xdr:cNvPr id="140" name="Image 88">
              <a:extLst>
                <a:ext uri="{FF2B5EF4-FFF2-40B4-BE49-F238E27FC236}">
                  <a16:creationId xmlns:a16="http://schemas.microsoft.com/office/drawing/2014/main" id="{00000000-0008-0000-0C00-00008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9836" y="2803900"/>
              <a:ext cx="324000" cy="324000"/>
            </a:xfrm>
            <a:prstGeom prst="rect">
              <a:avLst/>
            </a:prstGeom>
          </xdr:spPr>
        </xdr:pic>
      </xdr:grpSp>
      <xdr:grpSp>
        <xdr:nvGrpSpPr>
          <xdr:cNvPr id="124" name="Groupe 92">
            <a:extLst>
              <a:ext uri="{FF2B5EF4-FFF2-40B4-BE49-F238E27FC236}">
                <a16:creationId xmlns:a16="http://schemas.microsoft.com/office/drawing/2014/main" id="{00000000-0008-0000-0C00-00007C000000}"/>
              </a:ext>
            </a:extLst>
          </xdr:cNvPr>
          <xdr:cNvGrpSpPr/>
        </xdr:nvGrpSpPr>
        <xdr:grpSpPr>
          <a:xfrm>
            <a:off x="219075" y="3917750"/>
            <a:ext cx="1622980" cy="326591"/>
            <a:chOff x="359836" y="3854250"/>
            <a:chExt cx="1619245" cy="328023"/>
          </a:xfrm>
        </xdr:grpSpPr>
        <xdr:sp macro="" textlink="">
          <xdr:nvSpPr>
            <xdr:cNvPr id="137" name="Rectangle : coins arrondis 93">
              <a:hlinkClick xmlns:r="http://schemas.openxmlformats.org/officeDocument/2006/relationships" r:id="rId24"/>
              <a:extLst>
                <a:ext uri="{FF2B5EF4-FFF2-40B4-BE49-F238E27FC236}">
                  <a16:creationId xmlns:a16="http://schemas.microsoft.com/office/drawing/2014/main" id="{00000000-0008-0000-0C00-000089000000}"/>
                </a:ext>
              </a:extLst>
            </xdr:cNvPr>
            <xdr:cNvSpPr/>
          </xdr:nvSpPr>
          <xdr:spPr>
            <a:xfrm>
              <a:off x="701674" y="3854250"/>
              <a:ext cx="1277407" cy="294418"/>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Loisirs</a:t>
              </a:r>
            </a:p>
          </xdr:txBody>
        </xdr:sp>
        <xdr:pic>
          <xdr:nvPicPr>
            <xdr:cNvPr id="138" name="Image 94">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59836" y="3858273"/>
              <a:ext cx="324000" cy="324000"/>
            </a:xfrm>
            <a:prstGeom prst="rect">
              <a:avLst/>
            </a:prstGeom>
          </xdr:spPr>
        </xdr:pic>
      </xdr:grpSp>
      <xdr:grpSp>
        <xdr:nvGrpSpPr>
          <xdr:cNvPr id="125" name="Groupe 77">
            <a:hlinkClick xmlns:r="http://schemas.openxmlformats.org/officeDocument/2006/relationships" r:id="rId3"/>
            <a:extLst>
              <a:ext uri="{FF2B5EF4-FFF2-40B4-BE49-F238E27FC236}">
                <a16:creationId xmlns:a16="http://schemas.microsoft.com/office/drawing/2014/main" id="{00000000-0008-0000-0C00-00007D000000}"/>
              </a:ext>
            </a:extLst>
          </xdr:cNvPr>
          <xdr:cNvGrpSpPr/>
        </xdr:nvGrpSpPr>
        <xdr:grpSpPr>
          <a:xfrm>
            <a:off x="219075" y="1295400"/>
            <a:ext cx="1628482" cy="328944"/>
            <a:chOff x="359836" y="1217083"/>
            <a:chExt cx="1624747" cy="339839"/>
          </a:xfrm>
        </xdr:grpSpPr>
        <xdr:sp macro="" textlink="">
          <xdr:nvSpPr>
            <xdr:cNvPr id="135" name="Rectangle : coins arrondis 78">
              <a:hlinkClick xmlns:r="http://schemas.openxmlformats.org/officeDocument/2006/relationships" r:id="rId4"/>
              <a:extLst>
                <a:ext uri="{FF2B5EF4-FFF2-40B4-BE49-F238E27FC236}">
                  <a16:creationId xmlns:a16="http://schemas.microsoft.com/office/drawing/2014/main" id="{00000000-0008-0000-0C00-000087000000}"/>
                </a:ext>
              </a:extLst>
            </xdr:cNvPr>
            <xdr:cNvSpPr/>
          </xdr:nvSpPr>
          <xdr:spPr>
            <a:xfrm>
              <a:off x="701674" y="1217083"/>
              <a:ext cx="1282909" cy="319126"/>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rPr>
                <a:t>Résidence</a:t>
              </a:r>
            </a:p>
          </xdr:txBody>
        </xdr:sp>
        <xdr:pic>
          <xdr:nvPicPr>
            <xdr:cNvPr id="136" name="Image 79">
              <a:extLst>
                <a:ext uri="{FF2B5EF4-FFF2-40B4-BE49-F238E27FC236}">
                  <a16:creationId xmlns:a16="http://schemas.microsoft.com/office/drawing/2014/main" id="{00000000-0008-0000-0C00-00008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flipH="1">
              <a:off x="359836" y="1232922"/>
              <a:ext cx="324000" cy="324000"/>
            </a:xfrm>
            <a:prstGeom prst="rect">
              <a:avLst/>
            </a:prstGeom>
          </xdr:spPr>
        </xdr:pic>
      </xdr:grpSp>
      <xdr:grpSp>
        <xdr:nvGrpSpPr>
          <xdr:cNvPr id="126" name="Groupe 98">
            <a:extLst>
              <a:ext uri="{FF2B5EF4-FFF2-40B4-BE49-F238E27FC236}">
                <a16:creationId xmlns:a16="http://schemas.microsoft.com/office/drawing/2014/main" id="{00000000-0008-0000-0C00-00007E000000}"/>
              </a:ext>
            </a:extLst>
          </xdr:cNvPr>
          <xdr:cNvGrpSpPr/>
        </xdr:nvGrpSpPr>
        <xdr:grpSpPr>
          <a:xfrm>
            <a:off x="219075" y="4928322"/>
            <a:ext cx="1623898" cy="341616"/>
            <a:chOff x="359836" y="4895078"/>
            <a:chExt cx="1620163" cy="343671"/>
          </a:xfrm>
        </xdr:grpSpPr>
        <xdr:sp macro="" textlink="">
          <xdr:nvSpPr>
            <xdr:cNvPr id="133" name="Rectangle : coins arrondis 99">
              <a:hlinkClick xmlns:r="http://schemas.openxmlformats.org/officeDocument/2006/relationships" r:id="rId25"/>
              <a:extLst>
                <a:ext uri="{FF2B5EF4-FFF2-40B4-BE49-F238E27FC236}">
                  <a16:creationId xmlns:a16="http://schemas.microsoft.com/office/drawing/2014/main" id="{00000000-0008-0000-0C00-000085000000}"/>
                </a:ext>
              </a:extLst>
            </xdr:cNvPr>
            <xdr:cNvSpPr/>
          </xdr:nvSpPr>
          <xdr:spPr>
            <a:xfrm>
              <a:off x="701674" y="4895078"/>
              <a:ext cx="1278325" cy="343671"/>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Sommaire</a:t>
              </a:r>
            </a:p>
          </xdr:txBody>
        </xdr:sp>
        <xdr:pic>
          <xdr:nvPicPr>
            <xdr:cNvPr id="134" name="Image 100">
              <a:extLst>
                <a:ext uri="{FF2B5EF4-FFF2-40B4-BE49-F238E27FC236}">
                  <a16:creationId xmlns:a16="http://schemas.microsoft.com/office/drawing/2014/main" id="{00000000-0008-0000-0C00-000086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59836" y="4912646"/>
              <a:ext cx="324000" cy="324000"/>
            </a:xfrm>
            <a:prstGeom prst="rect">
              <a:avLst/>
            </a:prstGeom>
          </xdr:spPr>
        </xdr:pic>
      </xdr:grpSp>
      <xdr:grpSp>
        <xdr:nvGrpSpPr>
          <xdr:cNvPr id="127" name="Groupe 83">
            <a:extLst>
              <a:ext uri="{FF2B5EF4-FFF2-40B4-BE49-F238E27FC236}">
                <a16:creationId xmlns:a16="http://schemas.microsoft.com/office/drawing/2014/main" id="{00000000-0008-0000-0C00-00007F000000}"/>
              </a:ext>
            </a:extLst>
          </xdr:cNvPr>
          <xdr:cNvGrpSpPr/>
        </xdr:nvGrpSpPr>
        <xdr:grpSpPr>
          <a:xfrm>
            <a:off x="219075" y="2326315"/>
            <a:ext cx="1625731" cy="347885"/>
            <a:chOff x="359836" y="2277819"/>
            <a:chExt cx="1621996" cy="344024"/>
          </a:xfrm>
        </xdr:grpSpPr>
        <xdr:sp macro="" textlink="">
          <xdr:nvSpPr>
            <xdr:cNvPr id="131" name="Rectangle : coins arrondis 84">
              <a:hlinkClick xmlns:r="http://schemas.openxmlformats.org/officeDocument/2006/relationships" r:id="rId26"/>
              <a:extLst>
                <a:ext uri="{FF2B5EF4-FFF2-40B4-BE49-F238E27FC236}">
                  <a16:creationId xmlns:a16="http://schemas.microsoft.com/office/drawing/2014/main" id="{00000000-0008-0000-0C00-000083000000}"/>
                </a:ext>
              </a:extLst>
            </xdr:cNvPr>
            <xdr:cNvSpPr/>
          </xdr:nvSpPr>
          <xdr:spPr>
            <a:xfrm>
              <a:off x="701674" y="2277819"/>
              <a:ext cx="1280158" cy="344024"/>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Transport</a:t>
              </a:r>
            </a:p>
          </xdr:txBody>
        </xdr:sp>
        <xdr:pic>
          <xdr:nvPicPr>
            <xdr:cNvPr id="132" name="Image 85">
              <a:extLst>
                <a:ext uri="{FF2B5EF4-FFF2-40B4-BE49-F238E27FC236}">
                  <a16:creationId xmlns:a16="http://schemas.microsoft.com/office/drawing/2014/main" id="{00000000-0008-0000-0C00-000084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59836" y="2281523"/>
              <a:ext cx="324000" cy="316304"/>
            </a:xfrm>
            <a:prstGeom prst="rect">
              <a:avLst/>
            </a:prstGeom>
          </xdr:spPr>
        </xdr:pic>
      </xdr:grpSp>
      <xdr:grpSp>
        <xdr:nvGrpSpPr>
          <xdr:cNvPr id="128" name="Groupe 89">
            <a:extLst>
              <a:ext uri="{FF2B5EF4-FFF2-40B4-BE49-F238E27FC236}">
                <a16:creationId xmlns:a16="http://schemas.microsoft.com/office/drawing/2014/main" id="{00000000-0008-0000-0C00-000080000000}"/>
              </a:ext>
            </a:extLst>
          </xdr:cNvPr>
          <xdr:cNvGrpSpPr/>
        </xdr:nvGrpSpPr>
        <xdr:grpSpPr>
          <a:xfrm>
            <a:off x="219075" y="3388546"/>
            <a:ext cx="1624814" cy="328483"/>
            <a:chOff x="359836" y="3331086"/>
            <a:chExt cx="1621079" cy="324000"/>
          </a:xfrm>
        </xdr:grpSpPr>
        <xdr:sp macro="" textlink="">
          <xdr:nvSpPr>
            <xdr:cNvPr id="129" name="Rectangle : coins arrondis 90">
              <a:hlinkClick xmlns:r="http://schemas.openxmlformats.org/officeDocument/2006/relationships" r:id="rId27"/>
              <a:extLst>
                <a:ext uri="{FF2B5EF4-FFF2-40B4-BE49-F238E27FC236}">
                  <a16:creationId xmlns:a16="http://schemas.microsoft.com/office/drawing/2014/main" id="{00000000-0008-0000-0C00-000081000000}"/>
                </a:ext>
              </a:extLst>
            </xdr:cNvPr>
            <xdr:cNvSpPr/>
          </xdr:nvSpPr>
          <xdr:spPr>
            <a:xfrm>
              <a:off x="701674" y="3335382"/>
              <a:ext cx="1279241" cy="315869"/>
            </a:xfrm>
            <a:prstGeom prst="roundRect">
              <a:avLst/>
            </a:prstGeom>
            <a:solidFill>
              <a:srgbClr val="003DA5"/>
            </a:solidFill>
            <a:ln>
              <a:solidFill>
                <a:srgbClr val="003DA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CA" sz="1400" b="0">
                  <a:solidFill>
                    <a:schemeClr val="bg1"/>
                  </a:solidFill>
                  <a:latin typeface="+mn-lt"/>
                  <a:ea typeface="+mn-ea"/>
                  <a:cs typeface="+mn-cs"/>
                </a:rPr>
                <a:t>Dettes</a:t>
              </a:r>
            </a:p>
          </xdr:txBody>
        </xdr:sp>
        <xdr:pic>
          <xdr:nvPicPr>
            <xdr:cNvPr id="130" name="Image 91">
              <a:extLst>
                <a:ext uri="{FF2B5EF4-FFF2-40B4-BE49-F238E27FC236}">
                  <a16:creationId xmlns:a16="http://schemas.microsoft.com/office/drawing/2014/main" id="{00000000-0008-0000-0C00-00008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9836" y="3331086"/>
              <a:ext cx="324000" cy="324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29</xdr:col>
      <xdr:colOff>119080</xdr:colOff>
      <xdr:row>0</xdr:row>
      <xdr:rowOff>112162</xdr:rowOff>
    </xdr:from>
    <xdr:to>
      <xdr:col>32</xdr:col>
      <xdr:colOff>66626</xdr:colOff>
      <xdr:row>0</xdr:row>
      <xdr:rowOff>455035</xdr:rowOff>
    </xdr:to>
    <xdr:grpSp>
      <xdr:nvGrpSpPr>
        <xdr:cNvPr id="13" name="Groupe 12">
          <a:hlinkClick xmlns:r="http://schemas.openxmlformats.org/officeDocument/2006/relationships" r:id="rId1"/>
          <a:extLst>
            <a:ext uri="{FF2B5EF4-FFF2-40B4-BE49-F238E27FC236}">
              <a16:creationId xmlns:a16="http://schemas.microsoft.com/office/drawing/2014/main" id="{00000000-0008-0000-0100-00000D000000}"/>
            </a:ext>
          </a:extLst>
        </xdr:cNvPr>
        <xdr:cNvGrpSpPr/>
      </xdr:nvGrpSpPr>
      <xdr:grpSpPr>
        <a:xfrm>
          <a:off x="14152580" y="112162"/>
          <a:ext cx="1230246" cy="342873"/>
          <a:chOff x="13951339" y="8113356"/>
          <a:chExt cx="1255226" cy="355600"/>
        </a:xfrm>
      </xdr:grpSpPr>
      <xdr:sp macro="" textlink="Textes!A4">
        <xdr:nvSpPr>
          <xdr:cNvPr id="23" name="Rectangle 2">
            <a:extLst>
              <a:ext uri="{FF2B5EF4-FFF2-40B4-BE49-F238E27FC236}">
                <a16:creationId xmlns:a16="http://schemas.microsoft.com/office/drawing/2014/main" id="{00000000-0008-0000-0100-000017000000}"/>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11" name="Imag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568309</xdr:rowOff>
    </xdr:to>
    <xdr:grpSp>
      <xdr:nvGrpSpPr>
        <xdr:cNvPr id="3" name="Groupe 2">
          <a:extLst>
            <a:ext uri="{FF2B5EF4-FFF2-40B4-BE49-F238E27FC236}">
              <a16:creationId xmlns:a16="http://schemas.microsoft.com/office/drawing/2014/main" id="{9FB5D933-9FCD-4E27-A11A-9613B62B37F6}"/>
            </a:ext>
          </a:extLst>
        </xdr:cNvPr>
        <xdr:cNvGrpSpPr/>
      </xdr:nvGrpSpPr>
      <xdr:grpSpPr>
        <a:xfrm>
          <a:off x="0" y="0"/>
          <a:ext cx="8270165" cy="568309"/>
          <a:chOff x="0" y="0"/>
          <a:chExt cx="8257465" cy="568309"/>
        </a:xfrm>
      </xdr:grpSpPr>
      <xdr:sp macro="" textlink="">
        <xdr:nvSpPr>
          <xdr:cNvPr id="78" name="Rectangle 77">
            <a:extLst>
              <a:ext uri="{FF2B5EF4-FFF2-40B4-BE49-F238E27FC236}">
                <a16:creationId xmlns:a16="http://schemas.microsoft.com/office/drawing/2014/main" id="{276ED70A-1B32-4ECA-8DD0-997F2FE6B463}"/>
              </a:ext>
            </a:extLst>
          </xdr:cNvPr>
          <xdr:cNvSpPr/>
        </xdr:nvSpPr>
        <xdr:spPr>
          <a:xfrm>
            <a:off x="0" y="0"/>
            <a:ext cx="8257465" cy="5683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grpSp>
        <xdr:nvGrpSpPr>
          <xdr:cNvPr id="2" name="Groupe 1">
            <a:extLst>
              <a:ext uri="{FF2B5EF4-FFF2-40B4-BE49-F238E27FC236}">
                <a16:creationId xmlns:a16="http://schemas.microsoft.com/office/drawing/2014/main" id="{8832A5A9-732E-43DC-A06A-DF294A518927}"/>
              </a:ext>
            </a:extLst>
          </xdr:cNvPr>
          <xdr:cNvGrpSpPr/>
        </xdr:nvGrpSpPr>
        <xdr:grpSpPr>
          <a:xfrm>
            <a:off x="295892" y="69"/>
            <a:ext cx="6058910" cy="567007"/>
            <a:chOff x="295892" y="69"/>
            <a:chExt cx="6058910" cy="567007"/>
          </a:xfrm>
        </xdr:grpSpPr>
        <xdr:sp macro="" textlink="">
          <xdr:nvSpPr>
            <xdr:cNvPr id="79" name="Rectangle 78">
              <a:extLst>
                <a:ext uri="{FF2B5EF4-FFF2-40B4-BE49-F238E27FC236}">
                  <a16:creationId xmlns:a16="http://schemas.microsoft.com/office/drawing/2014/main" id="{60842206-B361-4AD8-9349-7AF807BFF3E6}"/>
                </a:ext>
              </a:extLst>
            </xdr:cNvPr>
            <xdr:cNvSpPr/>
          </xdr:nvSpPr>
          <xdr:spPr>
            <a:xfrm>
              <a:off x="1339076" y="69"/>
              <a:ext cx="516074" cy="567007"/>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80" name="Image 97">
              <a:hlinkClick xmlns:r="http://schemas.openxmlformats.org/officeDocument/2006/relationships" r:id="rId3"/>
              <a:extLst>
                <a:ext uri="{FF2B5EF4-FFF2-40B4-BE49-F238E27FC236}">
                  <a16:creationId xmlns:a16="http://schemas.microsoft.com/office/drawing/2014/main" id="{CCC8BEF8-E641-4376-8C58-76CEB292B35B}"/>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0607" y="116621"/>
              <a:ext cx="324212" cy="324212"/>
            </a:xfrm>
            <a:prstGeom prst="rect">
              <a:avLst/>
            </a:prstGeom>
          </xdr:spPr>
        </xdr:pic>
        <xdr:pic>
          <xdr:nvPicPr>
            <xdr:cNvPr id="81" name="Image 82">
              <a:hlinkClick xmlns:r="http://schemas.openxmlformats.org/officeDocument/2006/relationships" r:id="rId1"/>
              <a:extLst>
                <a:ext uri="{FF2B5EF4-FFF2-40B4-BE49-F238E27FC236}">
                  <a16:creationId xmlns:a16="http://schemas.microsoft.com/office/drawing/2014/main" id="{54FE79C5-2312-4F76-AFC9-DDE64C8E3CE4}"/>
                </a:ext>
              </a:extLst>
            </xdr:cNvPr>
            <xdr:cNvPicPr>
              <a:picLocks noChangeAspect="1"/>
            </xdr:cNvPicPr>
          </xdr:nvPicPr>
          <xdr:blipFill>
            <a:blip xmlns:r="http://schemas.openxmlformats.org/officeDocument/2006/relationships" r:embed="rId5" cstate="print">
              <a:alphaModFix amt="25000"/>
              <a:extLst>
                <a:ext uri="{28A0092B-C50C-407E-A947-70E740481C1C}">
                  <a14:useLocalDpi xmlns:a14="http://schemas.microsoft.com/office/drawing/2010/main" val="0"/>
                </a:ext>
              </a:extLst>
            </a:blip>
            <a:stretch>
              <a:fillRect/>
            </a:stretch>
          </xdr:blipFill>
          <xdr:spPr>
            <a:xfrm>
              <a:off x="1950630" y="118310"/>
              <a:ext cx="325838" cy="324212"/>
            </a:xfrm>
            <a:prstGeom prst="rect">
              <a:avLst/>
            </a:prstGeom>
          </xdr:spPr>
        </xdr:pic>
        <xdr:pic>
          <xdr:nvPicPr>
            <xdr:cNvPr id="82" name="Image 88">
              <a:hlinkClick xmlns:r="http://schemas.openxmlformats.org/officeDocument/2006/relationships" r:id="rId6"/>
              <a:extLst>
                <a:ext uri="{FF2B5EF4-FFF2-40B4-BE49-F238E27FC236}">
                  <a16:creationId xmlns:a16="http://schemas.microsoft.com/office/drawing/2014/main" id="{75FD420A-F9D6-4D7A-B1E5-0A3FA956DA54}"/>
                </a:ext>
              </a:extLst>
            </xdr:cNvPr>
            <xdr:cNvPicPr>
              <a:picLocks noChangeAspect="1"/>
            </xdr:cNvPicPr>
          </xdr:nvPicPr>
          <xdr:blipFill>
            <a:blip xmlns:r="http://schemas.openxmlformats.org/officeDocument/2006/relationships" r:embed="rId7" cstate="print">
              <a:alphaModFix amt="25000"/>
              <a:extLst>
                <a:ext uri="{28A0092B-C50C-407E-A947-70E740481C1C}">
                  <a14:useLocalDpi xmlns:a14="http://schemas.microsoft.com/office/drawing/2010/main" val="0"/>
                </a:ext>
              </a:extLst>
            </a:blip>
            <a:stretch/>
          </xdr:blipFill>
          <xdr:spPr>
            <a:xfrm>
              <a:off x="2970621" y="114929"/>
              <a:ext cx="324212" cy="324212"/>
            </a:xfrm>
            <a:prstGeom prst="rect">
              <a:avLst/>
            </a:prstGeom>
          </xdr:spPr>
        </xdr:pic>
        <xdr:pic>
          <xdr:nvPicPr>
            <xdr:cNvPr id="83" name="Image 94">
              <a:hlinkClick xmlns:r="http://schemas.openxmlformats.org/officeDocument/2006/relationships" r:id="rId8"/>
              <a:extLst>
                <a:ext uri="{FF2B5EF4-FFF2-40B4-BE49-F238E27FC236}">
                  <a16:creationId xmlns:a16="http://schemas.microsoft.com/office/drawing/2014/main" id="{355AAC4D-1E6D-459C-812A-491AE052C698}"/>
                </a:ext>
              </a:extLst>
            </xdr:cNvPr>
            <xdr:cNvPicPr>
              <a:picLocks/>
            </xdr:cNvPicPr>
          </xdr:nvPicPr>
          <xdr:blipFill>
            <a:blip xmlns:r="http://schemas.openxmlformats.org/officeDocument/2006/relationships" r:embed="rId9" cstate="print">
              <a:alphaModFix amt="25000"/>
              <a:extLst>
                <a:ext uri="{28A0092B-C50C-407E-A947-70E740481C1C}">
                  <a14:useLocalDpi xmlns:a14="http://schemas.microsoft.com/office/drawing/2010/main" val="0"/>
                </a:ext>
              </a:extLst>
            </a:blip>
            <a:stretch/>
          </xdr:blipFill>
          <xdr:spPr>
            <a:xfrm>
              <a:off x="3990611" y="116057"/>
              <a:ext cx="324212" cy="324212"/>
            </a:xfrm>
            <a:prstGeom prst="rect">
              <a:avLst/>
            </a:prstGeom>
          </xdr:spPr>
        </xdr:pic>
        <xdr:pic>
          <xdr:nvPicPr>
            <xdr:cNvPr id="84" name="Image 85">
              <a:hlinkClick xmlns:r="http://schemas.openxmlformats.org/officeDocument/2006/relationships" r:id="rId10"/>
              <a:extLst>
                <a:ext uri="{FF2B5EF4-FFF2-40B4-BE49-F238E27FC236}">
                  <a16:creationId xmlns:a16="http://schemas.microsoft.com/office/drawing/2014/main" id="{70605693-9997-4558-A973-4B490494FE95}"/>
                </a:ext>
              </a:extLst>
            </xdr:cNvPr>
            <xdr:cNvPicPr>
              <a:picLocks noChangeAspect="1"/>
            </xdr:cNvPicPr>
          </xdr:nvPicPr>
          <xdr:blipFill>
            <a:blip xmlns:r="http://schemas.openxmlformats.org/officeDocument/2006/relationships" r:embed="rId11" cstate="print">
              <a:alphaModFix amt="25000"/>
              <a:extLst>
                <a:ext uri="{28A0092B-C50C-407E-A947-70E740481C1C}">
                  <a14:useLocalDpi xmlns:a14="http://schemas.microsoft.com/office/drawing/2010/main" val="0"/>
                </a:ext>
              </a:extLst>
            </a:blip>
            <a:stretch>
              <a:fillRect/>
            </a:stretch>
          </xdr:blipFill>
          <xdr:spPr>
            <a:xfrm>
              <a:off x="2460625" y="122254"/>
              <a:ext cx="324212" cy="315899"/>
            </a:xfrm>
            <a:prstGeom prst="rect">
              <a:avLst/>
            </a:prstGeom>
          </xdr:spPr>
        </xdr:pic>
        <xdr:pic>
          <xdr:nvPicPr>
            <xdr:cNvPr id="85" name="Image 91">
              <a:hlinkClick xmlns:r="http://schemas.openxmlformats.org/officeDocument/2006/relationships" r:id="rId12"/>
              <a:extLst>
                <a:ext uri="{FF2B5EF4-FFF2-40B4-BE49-F238E27FC236}">
                  <a16:creationId xmlns:a16="http://schemas.microsoft.com/office/drawing/2014/main" id="{D9216A7E-5BF7-4747-90CD-F2D096A70C51}"/>
                </a:ext>
              </a:extLst>
            </xdr:cNvPr>
            <xdr:cNvPicPr>
              <a:picLocks noChangeAspect="1"/>
            </xdr:cNvPicPr>
          </xdr:nvPicPr>
          <xdr:blipFill>
            <a:blip xmlns:r="http://schemas.openxmlformats.org/officeDocument/2006/relationships" r:embed="rId13" cstate="print">
              <a:alphaModFix amt="25000"/>
              <a:extLst>
                <a:ext uri="{28A0092B-C50C-407E-A947-70E740481C1C}">
                  <a14:useLocalDpi xmlns:a14="http://schemas.microsoft.com/office/drawing/2010/main" val="0"/>
                </a:ext>
              </a:extLst>
            </a:blip>
            <a:stretch/>
          </xdr:blipFill>
          <xdr:spPr>
            <a:xfrm>
              <a:off x="3480616" y="115493"/>
              <a:ext cx="324212" cy="324212"/>
            </a:xfrm>
            <a:prstGeom prst="rect">
              <a:avLst/>
            </a:prstGeom>
          </xdr:spPr>
        </xdr:pic>
        <xdr:pic>
          <xdr:nvPicPr>
            <xdr:cNvPr id="87" name="Image 100">
              <a:hlinkClick xmlns:r="http://schemas.openxmlformats.org/officeDocument/2006/relationships" r:id="rId14"/>
              <a:extLst>
                <a:ext uri="{FF2B5EF4-FFF2-40B4-BE49-F238E27FC236}">
                  <a16:creationId xmlns:a16="http://schemas.microsoft.com/office/drawing/2014/main" id="{214A524F-689B-448B-87C6-6C57CCA778BF}"/>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0590" y="117185"/>
              <a:ext cx="324212" cy="324212"/>
            </a:xfrm>
            <a:prstGeom prst="rect">
              <a:avLst/>
            </a:prstGeom>
          </xdr:spPr>
        </xdr:pic>
        <xdr:pic>
          <xdr:nvPicPr>
            <xdr:cNvPr id="88" name="Image 100">
              <a:hlinkClick xmlns:r="http://schemas.openxmlformats.org/officeDocument/2006/relationships" r:id="rId16"/>
              <a:extLst>
                <a:ext uri="{FF2B5EF4-FFF2-40B4-BE49-F238E27FC236}">
                  <a16:creationId xmlns:a16="http://schemas.microsoft.com/office/drawing/2014/main" id="{178F831B-F53A-49BF-A9F3-DDA84756017D}"/>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tretch/>
          </xdr:blipFill>
          <xdr:spPr>
            <a:xfrm>
              <a:off x="5520597" y="126124"/>
              <a:ext cx="324212" cy="324212"/>
            </a:xfrm>
            <a:prstGeom prst="rect">
              <a:avLst/>
            </a:prstGeom>
          </xdr:spPr>
        </xdr:pic>
        <xdr:pic>
          <xdr:nvPicPr>
            <xdr:cNvPr id="89" name="Image 88">
              <a:hlinkClick xmlns:r="http://schemas.openxmlformats.org/officeDocument/2006/relationships" r:id="rId18"/>
              <a:extLst>
                <a:ext uri="{FF2B5EF4-FFF2-40B4-BE49-F238E27FC236}">
                  <a16:creationId xmlns:a16="http://schemas.microsoft.com/office/drawing/2014/main" id="{E1799EF1-57D6-484F-8FEE-8615D1CD830D}"/>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0640" y="122141"/>
              <a:ext cx="325838" cy="324212"/>
            </a:xfrm>
            <a:prstGeom prst="rect">
              <a:avLst/>
            </a:prstGeom>
          </xdr:spPr>
        </xdr:pic>
        <xdr:pic>
          <xdr:nvPicPr>
            <xdr:cNvPr id="90" name="Image 89">
              <a:hlinkClick xmlns:r="http://schemas.openxmlformats.org/officeDocument/2006/relationships" r:id="rId18"/>
              <a:extLst>
                <a:ext uri="{FF2B5EF4-FFF2-40B4-BE49-F238E27FC236}">
                  <a16:creationId xmlns:a16="http://schemas.microsoft.com/office/drawing/2014/main" id="{BFC153CE-90AA-4744-97AF-F9F032279E5C}"/>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rot="10800000">
              <a:off x="295892" y="101356"/>
              <a:ext cx="304951" cy="386560"/>
            </a:xfrm>
            <a:prstGeom prst="rect">
              <a:avLst/>
            </a:prstGeom>
          </xdr:spPr>
        </xdr:pic>
        <xdr:pic>
          <xdr:nvPicPr>
            <xdr:cNvPr id="91" name="Image 90">
              <a:hlinkClick xmlns:r="http://schemas.openxmlformats.org/officeDocument/2006/relationships" r:id="rId21"/>
              <a:extLst>
                <a:ext uri="{FF2B5EF4-FFF2-40B4-BE49-F238E27FC236}">
                  <a16:creationId xmlns:a16="http://schemas.microsoft.com/office/drawing/2014/main" id="{F486D865-2812-4562-A245-43C76B996F8E}"/>
                </a:ext>
              </a:extLst>
            </xdr:cNvPr>
            <xdr:cNvPicPr>
              <a:picLocks noChangeAspect="1"/>
            </xdr:cNvPicPr>
          </xdr:nvPicPr>
          <xdr:blipFill>
            <a:blip xmlns:r="http://schemas.openxmlformats.org/officeDocument/2006/relationships" r:embed="rId22" cstate="print">
              <a:alphaModFix/>
              <a:extLst>
                <a:ext uri="{28A0092B-C50C-407E-A947-70E740481C1C}">
                  <a14:useLocalDpi xmlns:a14="http://schemas.microsoft.com/office/drawing/2010/main" val="0"/>
                </a:ext>
              </a:extLst>
            </a:blip>
            <a:srcRect/>
            <a:stretch/>
          </xdr:blipFill>
          <xdr:spPr>
            <a:xfrm>
              <a:off x="1440635" y="122141"/>
              <a:ext cx="325838" cy="324212"/>
            </a:xfrm>
            <a:prstGeom prst="rect">
              <a:avLst/>
            </a:prstGeom>
          </xdr:spPr>
        </xdr:pic>
        <xdr:pic>
          <xdr:nvPicPr>
            <xdr:cNvPr id="20" name="Image 97">
              <a:hlinkClick xmlns:r="http://schemas.openxmlformats.org/officeDocument/2006/relationships" r:id="rId23"/>
              <a:extLst>
                <a:ext uri="{FF2B5EF4-FFF2-40B4-BE49-F238E27FC236}">
                  <a16:creationId xmlns:a16="http://schemas.microsoft.com/office/drawing/2014/main" id="{75B18B0C-BFB7-48E1-8542-888E4B3AC140}"/>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tretch/>
          </xdr:blipFill>
          <xdr:spPr>
            <a:xfrm>
              <a:off x="5010602" y="116621"/>
              <a:ext cx="324212" cy="324212"/>
            </a:xfrm>
            <a:prstGeom prst="rect">
              <a:avLst/>
            </a:prstGeom>
          </xdr:spPr>
        </xdr:pic>
      </xdr:grp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29</xdr:col>
      <xdr:colOff>143595</xdr:colOff>
      <xdr:row>0</xdr:row>
      <xdr:rowOff>109944</xdr:rowOff>
    </xdr:from>
    <xdr:to>
      <xdr:col>32</xdr:col>
      <xdr:colOff>92164</xdr:colOff>
      <xdr:row>0</xdr:row>
      <xdr:rowOff>446036</xdr:rowOff>
    </xdr:to>
    <xdr:grpSp>
      <xdr:nvGrpSpPr>
        <xdr:cNvPr id="29" name="Groupe 28">
          <a:hlinkClick xmlns:r="http://schemas.openxmlformats.org/officeDocument/2006/relationships" r:id="rId1"/>
          <a:extLst>
            <a:ext uri="{FF2B5EF4-FFF2-40B4-BE49-F238E27FC236}">
              <a16:creationId xmlns:a16="http://schemas.microsoft.com/office/drawing/2014/main" id="{3F2E65E4-A78C-4F29-91C0-82BAE48D2BAC}"/>
            </a:ext>
          </a:extLst>
        </xdr:cNvPr>
        <xdr:cNvGrpSpPr/>
      </xdr:nvGrpSpPr>
      <xdr:grpSpPr>
        <a:xfrm>
          <a:off x="14177095" y="109944"/>
          <a:ext cx="1231269" cy="336092"/>
          <a:chOff x="13951339" y="8113356"/>
          <a:chExt cx="1255226" cy="355600"/>
        </a:xfrm>
      </xdr:grpSpPr>
      <xdr:sp macro="" textlink="Textes!A4">
        <xdr:nvSpPr>
          <xdr:cNvPr id="53" name="Rectangle 2">
            <a:extLst>
              <a:ext uri="{FF2B5EF4-FFF2-40B4-BE49-F238E27FC236}">
                <a16:creationId xmlns:a16="http://schemas.microsoft.com/office/drawing/2014/main" id="{487D9D62-FCCB-4CBD-AA7D-2D5E54A9C9AD}"/>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54" name="Image 53">
            <a:extLst>
              <a:ext uri="{FF2B5EF4-FFF2-40B4-BE49-F238E27FC236}">
                <a16:creationId xmlns:a16="http://schemas.microsoft.com/office/drawing/2014/main" id="{0DEEA988-18B6-4AF9-B251-478B5367E9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276034</xdr:colOff>
      <xdr:row>0</xdr:row>
      <xdr:rowOff>568561</xdr:rowOff>
    </xdr:to>
    <xdr:grpSp>
      <xdr:nvGrpSpPr>
        <xdr:cNvPr id="3" name="Groupe 2">
          <a:extLst>
            <a:ext uri="{FF2B5EF4-FFF2-40B4-BE49-F238E27FC236}">
              <a16:creationId xmlns:a16="http://schemas.microsoft.com/office/drawing/2014/main" id="{AAA15FC5-1B53-49A2-B25B-F81C1A28C5CD}"/>
            </a:ext>
          </a:extLst>
        </xdr:cNvPr>
        <xdr:cNvGrpSpPr/>
      </xdr:nvGrpSpPr>
      <xdr:grpSpPr>
        <a:xfrm>
          <a:off x="0" y="0"/>
          <a:ext cx="8277034" cy="568561"/>
          <a:chOff x="0" y="0"/>
          <a:chExt cx="8264334" cy="568561"/>
        </a:xfrm>
      </xdr:grpSpPr>
      <xdr:sp macro="" textlink="">
        <xdr:nvSpPr>
          <xdr:cNvPr id="31" name="Rectangle 30">
            <a:extLst>
              <a:ext uri="{FF2B5EF4-FFF2-40B4-BE49-F238E27FC236}">
                <a16:creationId xmlns:a16="http://schemas.microsoft.com/office/drawing/2014/main" id="{1E39F3DE-E4BB-4992-9486-4228EDEB31C2}"/>
              </a:ext>
            </a:extLst>
          </xdr:cNvPr>
          <xdr:cNvSpPr/>
        </xdr:nvSpPr>
        <xdr:spPr>
          <a:xfrm>
            <a:off x="0" y="0"/>
            <a:ext cx="8264334" cy="557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40" name="Rectangle 39">
            <a:extLst>
              <a:ext uri="{FF2B5EF4-FFF2-40B4-BE49-F238E27FC236}">
                <a16:creationId xmlns:a16="http://schemas.microsoft.com/office/drawing/2014/main" id="{4980FC1C-A648-4FD4-B995-5DFCC649CC1C}"/>
              </a:ext>
            </a:extLst>
          </xdr:cNvPr>
          <xdr:cNvSpPr/>
        </xdr:nvSpPr>
        <xdr:spPr>
          <a:xfrm>
            <a:off x="1863937" y="12768"/>
            <a:ext cx="516503" cy="55579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41" name="Image 97">
            <a:hlinkClick xmlns:r="http://schemas.openxmlformats.org/officeDocument/2006/relationships" r:id="rId3"/>
            <a:extLst>
              <a:ext uri="{FF2B5EF4-FFF2-40B4-BE49-F238E27FC236}">
                <a16:creationId xmlns:a16="http://schemas.microsoft.com/office/drawing/2014/main" id="{DB018D6E-0D08-41F5-8BBE-2712377397C6}"/>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4350" y="114314"/>
            <a:ext cx="324212" cy="324212"/>
          </a:xfrm>
          <a:prstGeom prst="rect">
            <a:avLst/>
          </a:prstGeom>
        </xdr:spPr>
      </xdr:pic>
      <xdr:pic>
        <xdr:nvPicPr>
          <xdr:cNvPr id="42" name="Image 82">
            <a:hlinkClick xmlns:r="http://schemas.openxmlformats.org/officeDocument/2006/relationships" r:id="rId5"/>
            <a:extLst>
              <a:ext uri="{FF2B5EF4-FFF2-40B4-BE49-F238E27FC236}">
                <a16:creationId xmlns:a16="http://schemas.microsoft.com/office/drawing/2014/main" id="{8B91872F-90EA-439F-80C0-CF2A5FCFF2DC}"/>
              </a:ext>
            </a:extLst>
          </xdr:cNvPr>
          <xdr:cNvPicPr>
            <a:picLocks noChangeAspect="1"/>
          </xdr:cNvPicPr>
        </xdr:nvPicPr>
        <xdr:blipFill>
          <a:blip xmlns:r="http://schemas.openxmlformats.org/officeDocument/2006/relationships" r:embed="rId6" cstate="print">
            <a:alphaModFix/>
            <a:extLst>
              <a:ext uri="{28A0092B-C50C-407E-A947-70E740481C1C}">
                <a14:useLocalDpi xmlns:a14="http://schemas.microsoft.com/office/drawing/2010/main" val="0"/>
              </a:ext>
            </a:extLst>
          </a:blip>
          <a:stretch>
            <a:fillRect/>
          </a:stretch>
        </xdr:blipFill>
        <xdr:spPr>
          <a:xfrm>
            <a:off x="1952253" y="115970"/>
            <a:ext cx="324212" cy="324212"/>
          </a:xfrm>
          <a:prstGeom prst="rect">
            <a:avLst/>
          </a:prstGeom>
        </xdr:spPr>
      </xdr:pic>
      <xdr:pic>
        <xdr:nvPicPr>
          <xdr:cNvPr id="43" name="Image 88">
            <a:hlinkClick xmlns:r="http://schemas.openxmlformats.org/officeDocument/2006/relationships" r:id="rId7"/>
            <a:extLst>
              <a:ext uri="{FF2B5EF4-FFF2-40B4-BE49-F238E27FC236}">
                <a16:creationId xmlns:a16="http://schemas.microsoft.com/office/drawing/2014/main" id="{AA420E14-DCEC-4013-8A6F-2282161C7F02}"/>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rcRect/>
          <a:stretch/>
        </xdr:blipFill>
        <xdr:spPr>
          <a:xfrm>
            <a:off x="2973092" y="112656"/>
            <a:ext cx="324212" cy="324212"/>
          </a:xfrm>
          <a:prstGeom prst="rect">
            <a:avLst/>
          </a:prstGeom>
        </xdr:spPr>
      </xdr:pic>
      <xdr:pic>
        <xdr:nvPicPr>
          <xdr:cNvPr id="44" name="Image 94">
            <a:hlinkClick xmlns:r="http://schemas.openxmlformats.org/officeDocument/2006/relationships" r:id="rId9"/>
            <a:extLst>
              <a:ext uri="{FF2B5EF4-FFF2-40B4-BE49-F238E27FC236}">
                <a16:creationId xmlns:a16="http://schemas.microsoft.com/office/drawing/2014/main" id="{9C1684C7-723E-4558-A99F-6A9A3CD73479}"/>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rcRect/>
          <a:stretch/>
        </xdr:blipFill>
        <xdr:spPr>
          <a:xfrm>
            <a:off x="3993931" y="113762"/>
            <a:ext cx="324212" cy="324212"/>
          </a:xfrm>
          <a:prstGeom prst="rect">
            <a:avLst/>
          </a:prstGeom>
        </xdr:spPr>
      </xdr:pic>
      <xdr:pic>
        <xdr:nvPicPr>
          <xdr:cNvPr id="45" name="Image 85">
            <a:hlinkClick xmlns:r="http://schemas.openxmlformats.org/officeDocument/2006/relationships" r:id="rId1"/>
            <a:extLst>
              <a:ext uri="{FF2B5EF4-FFF2-40B4-BE49-F238E27FC236}">
                <a16:creationId xmlns:a16="http://schemas.microsoft.com/office/drawing/2014/main" id="{37811799-5264-4A8E-BEC8-CED50727A322}"/>
              </a:ext>
            </a:extLst>
          </xdr:cNvPr>
          <xdr:cNvPicPr>
            <a:picLocks noChangeAspect="1"/>
          </xdr:cNvPicPr>
        </xdr:nvPicPr>
        <xdr:blipFill>
          <a:blip xmlns:r="http://schemas.openxmlformats.org/officeDocument/2006/relationships" r:embed="rId11" cstate="print">
            <a:alphaModFix amt="25000"/>
            <a:extLst>
              <a:ext uri="{28A0092B-C50C-407E-A947-70E740481C1C}">
                <a14:useLocalDpi xmlns:a14="http://schemas.microsoft.com/office/drawing/2010/main" val="0"/>
              </a:ext>
            </a:extLst>
          </a:blip>
          <a:stretch>
            <a:fillRect/>
          </a:stretch>
        </xdr:blipFill>
        <xdr:spPr>
          <a:xfrm>
            <a:off x="2462672" y="119836"/>
            <a:ext cx="324212" cy="315899"/>
          </a:xfrm>
          <a:prstGeom prst="rect">
            <a:avLst/>
          </a:prstGeom>
        </xdr:spPr>
      </xdr:pic>
      <xdr:pic>
        <xdr:nvPicPr>
          <xdr:cNvPr id="46" name="Image 91">
            <a:hlinkClick xmlns:r="http://schemas.openxmlformats.org/officeDocument/2006/relationships" r:id="rId12"/>
            <a:extLst>
              <a:ext uri="{FF2B5EF4-FFF2-40B4-BE49-F238E27FC236}">
                <a16:creationId xmlns:a16="http://schemas.microsoft.com/office/drawing/2014/main" id="{2E2F2ECB-FC27-4DE5-B8AD-71C039C88426}"/>
              </a:ext>
            </a:extLst>
          </xdr:cNvPr>
          <xdr:cNvPicPr>
            <a:picLocks noChangeAspect="1"/>
          </xdr:cNvPicPr>
        </xdr:nvPicPr>
        <xdr:blipFill>
          <a:blip xmlns:r="http://schemas.openxmlformats.org/officeDocument/2006/relationships" r:embed="rId13" cstate="print">
            <a:alphaModFix amt="25000"/>
            <a:extLst>
              <a:ext uri="{28A0092B-C50C-407E-A947-70E740481C1C}">
                <a14:useLocalDpi xmlns:a14="http://schemas.microsoft.com/office/drawing/2010/main" val="0"/>
              </a:ext>
            </a:extLst>
          </a:blip>
          <a:srcRect/>
          <a:stretch/>
        </xdr:blipFill>
        <xdr:spPr>
          <a:xfrm>
            <a:off x="3483511" y="113209"/>
            <a:ext cx="324212" cy="324212"/>
          </a:xfrm>
          <a:prstGeom prst="rect">
            <a:avLst/>
          </a:prstGeom>
        </xdr:spPr>
      </xdr:pic>
      <xdr:pic>
        <xdr:nvPicPr>
          <xdr:cNvPr id="47" name="Image 100">
            <a:hlinkClick xmlns:r="http://schemas.openxmlformats.org/officeDocument/2006/relationships" r:id="rId14"/>
            <a:extLst>
              <a:ext uri="{FF2B5EF4-FFF2-40B4-BE49-F238E27FC236}">
                <a16:creationId xmlns:a16="http://schemas.microsoft.com/office/drawing/2014/main" id="{575020F8-AF42-464F-8E5B-6CF855FBEE6A}"/>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5607" y="114867"/>
            <a:ext cx="324212" cy="324212"/>
          </a:xfrm>
          <a:prstGeom prst="rect">
            <a:avLst/>
          </a:prstGeom>
        </xdr:spPr>
      </xdr:pic>
      <xdr:pic>
        <xdr:nvPicPr>
          <xdr:cNvPr id="48" name="Image 100">
            <a:hlinkClick xmlns:r="http://schemas.openxmlformats.org/officeDocument/2006/relationships" r:id="rId16"/>
            <a:extLst>
              <a:ext uri="{FF2B5EF4-FFF2-40B4-BE49-F238E27FC236}">
                <a16:creationId xmlns:a16="http://schemas.microsoft.com/office/drawing/2014/main" id="{D9ECD625-0E68-4286-82A2-02B8DDF49310}"/>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rcRect/>
          <a:stretch/>
        </xdr:blipFill>
        <xdr:spPr>
          <a:xfrm>
            <a:off x="5525189" y="123629"/>
            <a:ext cx="324212" cy="324212"/>
          </a:xfrm>
          <a:prstGeom prst="rect">
            <a:avLst/>
          </a:prstGeom>
        </xdr:spPr>
      </xdr:pic>
      <xdr:pic>
        <xdr:nvPicPr>
          <xdr:cNvPr id="49" name="Image 48">
            <a:hlinkClick xmlns:r="http://schemas.openxmlformats.org/officeDocument/2006/relationships" r:id="rId18"/>
            <a:extLst>
              <a:ext uri="{FF2B5EF4-FFF2-40B4-BE49-F238E27FC236}">
                <a16:creationId xmlns:a16="http://schemas.microsoft.com/office/drawing/2014/main" id="{B7F84E44-DDF1-48CF-BCB0-6DC1BF647C10}"/>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1414" y="119725"/>
            <a:ext cx="324212" cy="324212"/>
          </a:xfrm>
          <a:prstGeom prst="rect">
            <a:avLst/>
          </a:prstGeom>
        </xdr:spPr>
      </xdr:pic>
      <xdr:pic>
        <xdr:nvPicPr>
          <xdr:cNvPr id="50" name="Image 49">
            <a:hlinkClick xmlns:r="http://schemas.openxmlformats.org/officeDocument/2006/relationships" r:id="rId20"/>
            <a:extLst>
              <a:ext uri="{FF2B5EF4-FFF2-40B4-BE49-F238E27FC236}">
                <a16:creationId xmlns:a16="http://schemas.microsoft.com/office/drawing/2014/main" id="{7B7109B6-84F9-411E-859F-3D2FA53766E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rot="10800000">
            <a:off x="296138" y="99351"/>
            <a:ext cx="305205" cy="378914"/>
          </a:xfrm>
          <a:prstGeom prst="rect">
            <a:avLst/>
          </a:prstGeom>
        </xdr:spPr>
      </xdr:pic>
      <xdr:pic>
        <xdr:nvPicPr>
          <xdr:cNvPr id="51" name="Image 50">
            <a:hlinkClick xmlns:r="http://schemas.openxmlformats.org/officeDocument/2006/relationships" r:id="rId20"/>
            <a:extLst>
              <a:ext uri="{FF2B5EF4-FFF2-40B4-BE49-F238E27FC236}">
                <a16:creationId xmlns:a16="http://schemas.microsoft.com/office/drawing/2014/main" id="{EF72D44F-614C-42B0-A746-48A6D5662364}"/>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rcRect/>
          <a:stretch/>
        </xdr:blipFill>
        <xdr:spPr>
          <a:xfrm>
            <a:off x="1441833" y="119725"/>
            <a:ext cx="324212" cy="324212"/>
          </a:xfrm>
          <a:prstGeom prst="rect">
            <a:avLst/>
          </a:prstGeom>
        </xdr:spPr>
      </xdr:pic>
      <xdr:pic>
        <xdr:nvPicPr>
          <xdr:cNvPr id="52" name="Image 97">
            <a:hlinkClick xmlns:r="http://schemas.openxmlformats.org/officeDocument/2006/relationships" r:id="rId23"/>
            <a:extLst>
              <a:ext uri="{FF2B5EF4-FFF2-40B4-BE49-F238E27FC236}">
                <a16:creationId xmlns:a16="http://schemas.microsoft.com/office/drawing/2014/main" id="{36A66236-5584-43EC-A742-31889B534206}"/>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4770" y="114314"/>
            <a:ext cx="324212" cy="32421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29</xdr:col>
      <xdr:colOff>119080</xdr:colOff>
      <xdr:row>0</xdr:row>
      <xdr:rowOff>109944</xdr:rowOff>
    </xdr:from>
    <xdr:to>
      <xdr:col>32</xdr:col>
      <xdr:colOff>66626</xdr:colOff>
      <xdr:row>0</xdr:row>
      <xdr:rowOff>446036</xdr:rowOff>
    </xdr:to>
    <xdr:grpSp>
      <xdr:nvGrpSpPr>
        <xdr:cNvPr id="56" name="Groupe 55">
          <a:hlinkClick xmlns:r="http://schemas.openxmlformats.org/officeDocument/2006/relationships" r:id="rId1"/>
          <a:extLst>
            <a:ext uri="{FF2B5EF4-FFF2-40B4-BE49-F238E27FC236}">
              <a16:creationId xmlns:a16="http://schemas.microsoft.com/office/drawing/2014/main" id="{6C817640-692A-4BCD-8AFD-340676BE4894}"/>
            </a:ext>
          </a:extLst>
        </xdr:cNvPr>
        <xdr:cNvGrpSpPr/>
      </xdr:nvGrpSpPr>
      <xdr:grpSpPr>
        <a:xfrm>
          <a:off x="14152580" y="109944"/>
          <a:ext cx="1230246" cy="336092"/>
          <a:chOff x="13951339" y="8113356"/>
          <a:chExt cx="1255226" cy="355600"/>
        </a:xfrm>
      </xdr:grpSpPr>
      <xdr:sp macro="" textlink="Textes!A4">
        <xdr:nvSpPr>
          <xdr:cNvPr id="71" name="Rectangle 2">
            <a:extLst>
              <a:ext uri="{FF2B5EF4-FFF2-40B4-BE49-F238E27FC236}">
                <a16:creationId xmlns:a16="http://schemas.microsoft.com/office/drawing/2014/main" id="{F90D3761-728A-4CF4-B7A0-D8FB993CB2B6}"/>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72" name="Image 71">
            <a:extLst>
              <a:ext uri="{FF2B5EF4-FFF2-40B4-BE49-F238E27FC236}">
                <a16:creationId xmlns:a16="http://schemas.microsoft.com/office/drawing/2014/main" id="{13995363-2612-4C4F-9C56-7907E559B0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568561</xdr:rowOff>
    </xdr:to>
    <xdr:grpSp>
      <xdr:nvGrpSpPr>
        <xdr:cNvPr id="2" name="Groupe 1">
          <a:extLst>
            <a:ext uri="{FF2B5EF4-FFF2-40B4-BE49-F238E27FC236}">
              <a16:creationId xmlns:a16="http://schemas.microsoft.com/office/drawing/2014/main" id="{8B282233-FE93-4A59-93C1-488F9A4BDEAD}"/>
            </a:ext>
          </a:extLst>
        </xdr:cNvPr>
        <xdr:cNvGrpSpPr/>
      </xdr:nvGrpSpPr>
      <xdr:grpSpPr>
        <a:xfrm>
          <a:off x="0" y="0"/>
          <a:ext cx="8270165" cy="568561"/>
          <a:chOff x="0" y="0"/>
          <a:chExt cx="8257465" cy="568561"/>
        </a:xfrm>
      </xdr:grpSpPr>
      <xdr:sp macro="" textlink="">
        <xdr:nvSpPr>
          <xdr:cNvPr id="57" name="Rectangle 56">
            <a:extLst>
              <a:ext uri="{FF2B5EF4-FFF2-40B4-BE49-F238E27FC236}">
                <a16:creationId xmlns:a16="http://schemas.microsoft.com/office/drawing/2014/main" id="{A3DDF4B7-F8D2-42BB-8CF5-DFBB4BB0E19B}"/>
              </a:ext>
            </a:extLst>
          </xdr:cNvPr>
          <xdr:cNvSpPr/>
        </xdr:nvSpPr>
        <xdr:spPr>
          <a:xfrm>
            <a:off x="0" y="0"/>
            <a:ext cx="8257465" cy="557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58" name="Rectangle 57">
            <a:extLst>
              <a:ext uri="{FF2B5EF4-FFF2-40B4-BE49-F238E27FC236}">
                <a16:creationId xmlns:a16="http://schemas.microsoft.com/office/drawing/2014/main" id="{651C28CE-FF14-44D7-94B5-5856534378F3}"/>
              </a:ext>
            </a:extLst>
          </xdr:cNvPr>
          <xdr:cNvSpPr/>
        </xdr:nvSpPr>
        <xdr:spPr>
          <a:xfrm>
            <a:off x="2360172" y="12768"/>
            <a:ext cx="516074" cy="55579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59" name="Image 97">
            <a:hlinkClick xmlns:r="http://schemas.openxmlformats.org/officeDocument/2006/relationships" r:id="rId3"/>
            <a:extLst>
              <a:ext uri="{FF2B5EF4-FFF2-40B4-BE49-F238E27FC236}">
                <a16:creationId xmlns:a16="http://schemas.microsoft.com/office/drawing/2014/main" id="{EB733BE7-D206-4F0E-8E01-DD4E44F66A31}"/>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0607" y="114314"/>
            <a:ext cx="324212" cy="324212"/>
          </a:xfrm>
          <a:prstGeom prst="rect">
            <a:avLst/>
          </a:prstGeom>
        </xdr:spPr>
      </xdr:pic>
      <xdr:pic>
        <xdr:nvPicPr>
          <xdr:cNvPr id="60" name="Image 82">
            <a:hlinkClick xmlns:r="http://schemas.openxmlformats.org/officeDocument/2006/relationships" r:id="rId5"/>
            <a:extLst>
              <a:ext uri="{FF2B5EF4-FFF2-40B4-BE49-F238E27FC236}">
                <a16:creationId xmlns:a16="http://schemas.microsoft.com/office/drawing/2014/main" id="{52FC4587-D45E-4B25-B6C7-A4C4B8A577FE}"/>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50630" y="115970"/>
            <a:ext cx="324212" cy="324212"/>
          </a:xfrm>
          <a:prstGeom prst="rect">
            <a:avLst/>
          </a:prstGeom>
        </xdr:spPr>
      </xdr:pic>
      <xdr:pic>
        <xdr:nvPicPr>
          <xdr:cNvPr id="61" name="Image 88">
            <a:hlinkClick xmlns:r="http://schemas.openxmlformats.org/officeDocument/2006/relationships" r:id="rId1"/>
            <a:extLst>
              <a:ext uri="{FF2B5EF4-FFF2-40B4-BE49-F238E27FC236}">
                <a16:creationId xmlns:a16="http://schemas.microsoft.com/office/drawing/2014/main" id="{AF425DA4-383D-4B11-A429-C3D7964BC671}"/>
              </a:ext>
            </a:extLst>
          </xdr:cNvPr>
          <xdr:cNvPicPr>
            <a:picLocks noChangeAspect="1"/>
          </xdr:cNvPicPr>
        </xdr:nvPicPr>
        <xdr:blipFill>
          <a:blip xmlns:r="http://schemas.openxmlformats.org/officeDocument/2006/relationships" r:embed="rId7" cstate="print">
            <a:alphaModFix amt="25000"/>
            <a:extLst>
              <a:ext uri="{28A0092B-C50C-407E-A947-70E740481C1C}">
                <a14:useLocalDpi xmlns:a14="http://schemas.microsoft.com/office/drawing/2010/main" val="0"/>
              </a:ext>
            </a:extLst>
          </a:blip>
          <a:srcRect/>
          <a:stretch/>
        </xdr:blipFill>
        <xdr:spPr>
          <a:xfrm>
            <a:off x="2970621" y="112656"/>
            <a:ext cx="324212" cy="324212"/>
          </a:xfrm>
          <a:prstGeom prst="rect">
            <a:avLst/>
          </a:prstGeom>
        </xdr:spPr>
      </xdr:pic>
      <xdr:pic>
        <xdr:nvPicPr>
          <xdr:cNvPr id="62" name="Image 94">
            <a:hlinkClick xmlns:r="http://schemas.openxmlformats.org/officeDocument/2006/relationships" r:id="rId8"/>
            <a:extLst>
              <a:ext uri="{FF2B5EF4-FFF2-40B4-BE49-F238E27FC236}">
                <a16:creationId xmlns:a16="http://schemas.microsoft.com/office/drawing/2014/main" id="{6328AD7F-8FAB-460B-B602-550B9121DC9D}"/>
              </a:ext>
            </a:extLst>
          </xdr:cNvPr>
          <xdr:cNvPicPr>
            <a:picLocks noChangeAspect="1"/>
          </xdr:cNvPicPr>
        </xdr:nvPicPr>
        <xdr:blipFill>
          <a:blip xmlns:r="http://schemas.openxmlformats.org/officeDocument/2006/relationships" r:embed="rId9" cstate="print">
            <a:alphaModFix amt="25000"/>
            <a:extLst>
              <a:ext uri="{28A0092B-C50C-407E-A947-70E740481C1C}">
                <a14:useLocalDpi xmlns:a14="http://schemas.microsoft.com/office/drawing/2010/main" val="0"/>
              </a:ext>
            </a:extLst>
          </a:blip>
          <a:srcRect/>
          <a:stretch/>
        </xdr:blipFill>
        <xdr:spPr>
          <a:xfrm>
            <a:off x="3990611" y="113762"/>
            <a:ext cx="324212" cy="324212"/>
          </a:xfrm>
          <a:prstGeom prst="rect">
            <a:avLst/>
          </a:prstGeom>
        </xdr:spPr>
      </xdr:pic>
      <xdr:pic>
        <xdr:nvPicPr>
          <xdr:cNvPr id="63" name="Image 85">
            <a:hlinkClick xmlns:r="http://schemas.openxmlformats.org/officeDocument/2006/relationships" r:id="rId10"/>
            <a:extLst>
              <a:ext uri="{FF2B5EF4-FFF2-40B4-BE49-F238E27FC236}">
                <a16:creationId xmlns:a16="http://schemas.microsoft.com/office/drawing/2014/main" id="{960D6EF0-94E2-4CFD-BDC8-4E20FC4F2B17}"/>
              </a:ext>
            </a:extLst>
          </xdr:cNvPr>
          <xdr:cNvPicPr>
            <a:picLocks noChangeAspect="1"/>
          </xdr:cNvPicPr>
        </xdr:nvPicPr>
        <xdr:blipFill>
          <a:blip xmlns:r="http://schemas.openxmlformats.org/officeDocument/2006/relationships" r:embed="rId11" cstate="print">
            <a:alphaModFix/>
            <a:extLst>
              <a:ext uri="{28A0092B-C50C-407E-A947-70E740481C1C}">
                <a14:useLocalDpi xmlns:a14="http://schemas.microsoft.com/office/drawing/2010/main" val="0"/>
              </a:ext>
            </a:extLst>
          </a:blip>
          <a:stretch>
            <a:fillRect/>
          </a:stretch>
        </xdr:blipFill>
        <xdr:spPr>
          <a:xfrm>
            <a:off x="2460625" y="119836"/>
            <a:ext cx="324212" cy="315899"/>
          </a:xfrm>
          <a:prstGeom prst="rect">
            <a:avLst/>
          </a:prstGeom>
        </xdr:spPr>
      </xdr:pic>
      <xdr:pic>
        <xdr:nvPicPr>
          <xdr:cNvPr id="64" name="Image 91">
            <a:hlinkClick xmlns:r="http://schemas.openxmlformats.org/officeDocument/2006/relationships" r:id="rId12"/>
            <a:extLst>
              <a:ext uri="{FF2B5EF4-FFF2-40B4-BE49-F238E27FC236}">
                <a16:creationId xmlns:a16="http://schemas.microsoft.com/office/drawing/2014/main" id="{50D6B51E-D3D8-4EB2-A49A-EB63280D8A23}"/>
              </a:ext>
            </a:extLst>
          </xdr:cNvPr>
          <xdr:cNvPicPr>
            <a:picLocks noChangeAspect="1"/>
          </xdr:cNvPicPr>
        </xdr:nvPicPr>
        <xdr:blipFill>
          <a:blip xmlns:r="http://schemas.openxmlformats.org/officeDocument/2006/relationships" r:embed="rId13" cstate="print">
            <a:alphaModFix amt="25000"/>
            <a:extLst>
              <a:ext uri="{28A0092B-C50C-407E-A947-70E740481C1C}">
                <a14:useLocalDpi xmlns:a14="http://schemas.microsoft.com/office/drawing/2010/main" val="0"/>
              </a:ext>
            </a:extLst>
          </a:blip>
          <a:srcRect/>
          <a:stretch/>
        </xdr:blipFill>
        <xdr:spPr>
          <a:xfrm>
            <a:off x="3480616" y="113209"/>
            <a:ext cx="324212" cy="324212"/>
          </a:xfrm>
          <a:prstGeom prst="rect">
            <a:avLst/>
          </a:prstGeom>
        </xdr:spPr>
      </xdr:pic>
      <xdr:pic>
        <xdr:nvPicPr>
          <xdr:cNvPr id="65" name="Image 100">
            <a:hlinkClick xmlns:r="http://schemas.openxmlformats.org/officeDocument/2006/relationships" r:id="rId14"/>
            <a:extLst>
              <a:ext uri="{FF2B5EF4-FFF2-40B4-BE49-F238E27FC236}">
                <a16:creationId xmlns:a16="http://schemas.microsoft.com/office/drawing/2014/main" id="{D504489F-2192-4BED-BC71-75E855582F27}"/>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0590" y="114867"/>
            <a:ext cx="324212" cy="324212"/>
          </a:xfrm>
          <a:prstGeom prst="rect">
            <a:avLst/>
          </a:prstGeom>
        </xdr:spPr>
      </xdr:pic>
      <xdr:pic>
        <xdr:nvPicPr>
          <xdr:cNvPr id="66" name="Image 100">
            <a:hlinkClick xmlns:r="http://schemas.openxmlformats.org/officeDocument/2006/relationships" r:id="rId16"/>
            <a:extLst>
              <a:ext uri="{FF2B5EF4-FFF2-40B4-BE49-F238E27FC236}">
                <a16:creationId xmlns:a16="http://schemas.microsoft.com/office/drawing/2014/main" id="{665A4355-B73A-479E-8858-1326C0916939}"/>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rcRect/>
          <a:stretch/>
        </xdr:blipFill>
        <xdr:spPr>
          <a:xfrm>
            <a:off x="5520597" y="123629"/>
            <a:ext cx="324212" cy="324212"/>
          </a:xfrm>
          <a:prstGeom prst="rect">
            <a:avLst/>
          </a:prstGeom>
        </xdr:spPr>
      </xdr:pic>
      <xdr:pic>
        <xdr:nvPicPr>
          <xdr:cNvPr id="67" name="Image 66">
            <a:hlinkClick xmlns:r="http://schemas.openxmlformats.org/officeDocument/2006/relationships" r:id="rId18"/>
            <a:extLst>
              <a:ext uri="{FF2B5EF4-FFF2-40B4-BE49-F238E27FC236}">
                <a16:creationId xmlns:a16="http://schemas.microsoft.com/office/drawing/2014/main" id="{9126DCA8-C441-448F-9959-9BE01206DB3D}"/>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0640" y="119725"/>
            <a:ext cx="324212" cy="324212"/>
          </a:xfrm>
          <a:prstGeom prst="rect">
            <a:avLst/>
          </a:prstGeom>
        </xdr:spPr>
      </xdr:pic>
      <xdr:pic>
        <xdr:nvPicPr>
          <xdr:cNvPr id="68" name="Image 67">
            <a:hlinkClick xmlns:r="http://schemas.openxmlformats.org/officeDocument/2006/relationships" r:id="rId5"/>
            <a:extLst>
              <a:ext uri="{FF2B5EF4-FFF2-40B4-BE49-F238E27FC236}">
                <a16:creationId xmlns:a16="http://schemas.microsoft.com/office/drawing/2014/main" id="{0625DFCB-D5E1-48ED-BDF4-2A787FA3F3E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rot="10800000">
            <a:off x="295892" y="99351"/>
            <a:ext cx="304951" cy="378914"/>
          </a:xfrm>
          <a:prstGeom prst="rect">
            <a:avLst/>
          </a:prstGeom>
        </xdr:spPr>
      </xdr:pic>
      <xdr:pic>
        <xdr:nvPicPr>
          <xdr:cNvPr id="69" name="Image 68">
            <a:hlinkClick xmlns:r="http://schemas.openxmlformats.org/officeDocument/2006/relationships" r:id="rId21"/>
            <a:extLst>
              <a:ext uri="{FF2B5EF4-FFF2-40B4-BE49-F238E27FC236}">
                <a16:creationId xmlns:a16="http://schemas.microsoft.com/office/drawing/2014/main" id="{59F21A7C-BB77-487E-9D48-DACEA6836073}"/>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rcRect/>
          <a:stretch/>
        </xdr:blipFill>
        <xdr:spPr>
          <a:xfrm>
            <a:off x="1440635" y="119725"/>
            <a:ext cx="324212" cy="324212"/>
          </a:xfrm>
          <a:prstGeom prst="rect">
            <a:avLst/>
          </a:prstGeom>
        </xdr:spPr>
      </xdr:pic>
      <xdr:pic>
        <xdr:nvPicPr>
          <xdr:cNvPr id="70" name="Image 97">
            <a:hlinkClick xmlns:r="http://schemas.openxmlformats.org/officeDocument/2006/relationships" r:id="rId23"/>
            <a:extLst>
              <a:ext uri="{FF2B5EF4-FFF2-40B4-BE49-F238E27FC236}">
                <a16:creationId xmlns:a16="http://schemas.microsoft.com/office/drawing/2014/main" id="{D23F6395-6C53-4B67-AFDE-885CFCCDC57D}"/>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4314"/>
            <a:ext cx="324212" cy="32421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29</xdr:col>
      <xdr:colOff>119080</xdr:colOff>
      <xdr:row>0</xdr:row>
      <xdr:rowOff>109944</xdr:rowOff>
    </xdr:from>
    <xdr:to>
      <xdr:col>32</xdr:col>
      <xdr:colOff>66626</xdr:colOff>
      <xdr:row>0</xdr:row>
      <xdr:rowOff>446036</xdr:rowOff>
    </xdr:to>
    <xdr:grpSp>
      <xdr:nvGrpSpPr>
        <xdr:cNvPr id="30" name="Groupe 29">
          <a:hlinkClick xmlns:r="http://schemas.openxmlformats.org/officeDocument/2006/relationships" r:id="rId1"/>
          <a:extLst>
            <a:ext uri="{FF2B5EF4-FFF2-40B4-BE49-F238E27FC236}">
              <a16:creationId xmlns:a16="http://schemas.microsoft.com/office/drawing/2014/main" id="{7ECF07B9-B84B-4BC8-969E-7CFE1534E8EA}"/>
            </a:ext>
          </a:extLst>
        </xdr:cNvPr>
        <xdr:cNvGrpSpPr/>
      </xdr:nvGrpSpPr>
      <xdr:grpSpPr>
        <a:xfrm>
          <a:off x="14152580" y="109944"/>
          <a:ext cx="1230246" cy="336092"/>
          <a:chOff x="13951339" y="8113356"/>
          <a:chExt cx="1255226" cy="355600"/>
        </a:xfrm>
      </xdr:grpSpPr>
      <xdr:sp macro="" textlink="Textes!A4">
        <xdr:nvSpPr>
          <xdr:cNvPr id="53" name="Rectangle 2">
            <a:extLst>
              <a:ext uri="{FF2B5EF4-FFF2-40B4-BE49-F238E27FC236}">
                <a16:creationId xmlns:a16="http://schemas.microsoft.com/office/drawing/2014/main" id="{875C814B-0D92-4A9C-A81E-CED2D18CE778}"/>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54" name="Image 53">
            <a:extLst>
              <a:ext uri="{FF2B5EF4-FFF2-40B4-BE49-F238E27FC236}">
                <a16:creationId xmlns:a16="http://schemas.microsoft.com/office/drawing/2014/main" id="{A10ED92C-BE80-4511-8850-BCD83F7381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568561</xdr:rowOff>
    </xdr:to>
    <xdr:grpSp>
      <xdr:nvGrpSpPr>
        <xdr:cNvPr id="3" name="Groupe 2">
          <a:extLst>
            <a:ext uri="{FF2B5EF4-FFF2-40B4-BE49-F238E27FC236}">
              <a16:creationId xmlns:a16="http://schemas.microsoft.com/office/drawing/2014/main" id="{4BBB70CF-AC3E-422B-8A64-8327D12CE922}"/>
            </a:ext>
          </a:extLst>
        </xdr:cNvPr>
        <xdr:cNvGrpSpPr/>
      </xdr:nvGrpSpPr>
      <xdr:grpSpPr>
        <a:xfrm>
          <a:off x="0" y="0"/>
          <a:ext cx="8270165" cy="568561"/>
          <a:chOff x="0" y="0"/>
          <a:chExt cx="8257465" cy="568561"/>
        </a:xfrm>
      </xdr:grpSpPr>
      <xdr:sp macro="" textlink="">
        <xdr:nvSpPr>
          <xdr:cNvPr id="33" name="Rectangle 32">
            <a:extLst>
              <a:ext uri="{FF2B5EF4-FFF2-40B4-BE49-F238E27FC236}">
                <a16:creationId xmlns:a16="http://schemas.microsoft.com/office/drawing/2014/main" id="{46E3E9C9-33DF-4D3C-8649-F40BB933E1AC}"/>
              </a:ext>
            </a:extLst>
          </xdr:cNvPr>
          <xdr:cNvSpPr/>
        </xdr:nvSpPr>
        <xdr:spPr>
          <a:xfrm>
            <a:off x="0" y="0"/>
            <a:ext cx="8257465" cy="557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34" name="Rectangle 33">
            <a:extLst>
              <a:ext uri="{FF2B5EF4-FFF2-40B4-BE49-F238E27FC236}">
                <a16:creationId xmlns:a16="http://schemas.microsoft.com/office/drawing/2014/main" id="{6C23FB93-49C5-40B1-82E8-1BF2282D0937}"/>
              </a:ext>
            </a:extLst>
          </xdr:cNvPr>
          <xdr:cNvSpPr/>
        </xdr:nvSpPr>
        <xdr:spPr>
          <a:xfrm>
            <a:off x="2870784" y="12768"/>
            <a:ext cx="516074" cy="55579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35" name="Image 97">
            <a:hlinkClick xmlns:r="http://schemas.openxmlformats.org/officeDocument/2006/relationships" r:id="rId3"/>
            <a:extLst>
              <a:ext uri="{FF2B5EF4-FFF2-40B4-BE49-F238E27FC236}">
                <a16:creationId xmlns:a16="http://schemas.microsoft.com/office/drawing/2014/main" id="{5296DD34-19D0-4F83-B0E8-100A3576310A}"/>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0607" y="114314"/>
            <a:ext cx="324212" cy="324212"/>
          </a:xfrm>
          <a:prstGeom prst="rect">
            <a:avLst/>
          </a:prstGeom>
        </xdr:spPr>
      </xdr:pic>
      <xdr:pic>
        <xdr:nvPicPr>
          <xdr:cNvPr id="36" name="Image 82">
            <a:hlinkClick xmlns:r="http://schemas.openxmlformats.org/officeDocument/2006/relationships" r:id="rId5"/>
            <a:extLst>
              <a:ext uri="{FF2B5EF4-FFF2-40B4-BE49-F238E27FC236}">
                <a16:creationId xmlns:a16="http://schemas.microsoft.com/office/drawing/2014/main" id="{8E7A77F7-CC91-40F3-A515-CB7D449621B1}"/>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50630" y="115970"/>
            <a:ext cx="324212" cy="324212"/>
          </a:xfrm>
          <a:prstGeom prst="rect">
            <a:avLst/>
          </a:prstGeom>
        </xdr:spPr>
      </xdr:pic>
      <xdr:pic>
        <xdr:nvPicPr>
          <xdr:cNvPr id="37" name="Image 88">
            <a:hlinkClick xmlns:r="http://schemas.openxmlformats.org/officeDocument/2006/relationships" r:id="rId7"/>
            <a:extLst>
              <a:ext uri="{FF2B5EF4-FFF2-40B4-BE49-F238E27FC236}">
                <a16:creationId xmlns:a16="http://schemas.microsoft.com/office/drawing/2014/main" id="{9F85D12A-B474-468E-8D81-9C4FB9E85512}"/>
              </a:ext>
            </a:extLst>
          </xdr:cNvPr>
          <xdr:cNvPicPr>
            <a:picLocks noChangeAspect="1"/>
          </xdr:cNvPicPr>
        </xdr:nvPicPr>
        <xdr:blipFill>
          <a:blip xmlns:r="http://schemas.openxmlformats.org/officeDocument/2006/relationships" r:embed="rId8" cstate="print">
            <a:alphaModFix/>
            <a:extLst>
              <a:ext uri="{28A0092B-C50C-407E-A947-70E740481C1C}">
                <a14:useLocalDpi xmlns:a14="http://schemas.microsoft.com/office/drawing/2010/main" val="0"/>
              </a:ext>
            </a:extLst>
          </a:blip>
          <a:srcRect/>
          <a:stretch/>
        </xdr:blipFill>
        <xdr:spPr>
          <a:xfrm>
            <a:off x="2970621" y="112656"/>
            <a:ext cx="324212" cy="324212"/>
          </a:xfrm>
          <a:prstGeom prst="rect">
            <a:avLst/>
          </a:prstGeom>
        </xdr:spPr>
      </xdr:pic>
      <xdr:pic>
        <xdr:nvPicPr>
          <xdr:cNvPr id="38" name="Image 94">
            <a:hlinkClick xmlns:r="http://schemas.openxmlformats.org/officeDocument/2006/relationships" r:id="rId9"/>
            <a:extLst>
              <a:ext uri="{FF2B5EF4-FFF2-40B4-BE49-F238E27FC236}">
                <a16:creationId xmlns:a16="http://schemas.microsoft.com/office/drawing/2014/main" id="{A55702CE-8790-4B84-9E5D-12E8D1E84954}"/>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rcRect/>
          <a:stretch/>
        </xdr:blipFill>
        <xdr:spPr>
          <a:xfrm>
            <a:off x="3990611" y="113762"/>
            <a:ext cx="324212" cy="324212"/>
          </a:xfrm>
          <a:prstGeom prst="rect">
            <a:avLst/>
          </a:prstGeom>
        </xdr:spPr>
      </xdr:pic>
      <xdr:pic>
        <xdr:nvPicPr>
          <xdr:cNvPr id="39" name="Image 85">
            <a:hlinkClick xmlns:r="http://schemas.openxmlformats.org/officeDocument/2006/relationships" r:id="rId11"/>
            <a:extLst>
              <a:ext uri="{FF2B5EF4-FFF2-40B4-BE49-F238E27FC236}">
                <a16:creationId xmlns:a16="http://schemas.microsoft.com/office/drawing/2014/main" id="{0EEDA5CB-7D9B-416B-BD2C-DC0CC287096C}"/>
              </a:ext>
            </a:extLst>
          </xdr:cNvPr>
          <xdr:cNvPicPr>
            <a:picLocks noChangeAspect="1"/>
          </xdr:cNvPicPr>
        </xdr:nvPicPr>
        <xdr:blipFill>
          <a:blip xmlns:r="http://schemas.openxmlformats.org/officeDocument/2006/relationships" r:embed="rId12" cstate="print">
            <a:alphaModFix amt="25000"/>
            <a:extLst>
              <a:ext uri="{28A0092B-C50C-407E-A947-70E740481C1C}">
                <a14:useLocalDpi xmlns:a14="http://schemas.microsoft.com/office/drawing/2010/main" val="0"/>
              </a:ext>
            </a:extLst>
          </a:blip>
          <a:stretch>
            <a:fillRect/>
          </a:stretch>
        </xdr:blipFill>
        <xdr:spPr>
          <a:xfrm>
            <a:off x="2460625" y="119836"/>
            <a:ext cx="324212" cy="315899"/>
          </a:xfrm>
          <a:prstGeom prst="rect">
            <a:avLst/>
          </a:prstGeom>
        </xdr:spPr>
      </xdr:pic>
      <xdr:pic>
        <xdr:nvPicPr>
          <xdr:cNvPr id="40" name="Image 91">
            <a:hlinkClick xmlns:r="http://schemas.openxmlformats.org/officeDocument/2006/relationships" r:id="rId1"/>
            <a:extLst>
              <a:ext uri="{FF2B5EF4-FFF2-40B4-BE49-F238E27FC236}">
                <a16:creationId xmlns:a16="http://schemas.microsoft.com/office/drawing/2014/main" id="{713D1A92-07C2-4FA8-AFCA-D93A892AD674}"/>
              </a:ext>
            </a:extLst>
          </xdr:cNvPr>
          <xdr:cNvPicPr>
            <a:picLocks noChangeAspect="1"/>
          </xdr:cNvPicPr>
        </xdr:nvPicPr>
        <xdr:blipFill>
          <a:blip xmlns:r="http://schemas.openxmlformats.org/officeDocument/2006/relationships" r:embed="rId13" cstate="print">
            <a:alphaModFix amt="25000"/>
            <a:extLst>
              <a:ext uri="{28A0092B-C50C-407E-A947-70E740481C1C}">
                <a14:useLocalDpi xmlns:a14="http://schemas.microsoft.com/office/drawing/2010/main" val="0"/>
              </a:ext>
            </a:extLst>
          </a:blip>
          <a:srcRect/>
          <a:stretch/>
        </xdr:blipFill>
        <xdr:spPr>
          <a:xfrm>
            <a:off x="3480616" y="113209"/>
            <a:ext cx="324212" cy="324212"/>
          </a:xfrm>
          <a:prstGeom prst="rect">
            <a:avLst/>
          </a:prstGeom>
        </xdr:spPr>
      </xdr:pic>
      <xdr:pic>
        <xdr:nvPicPr>
          <xdr:cNvPr id="41" name="Image 100">
            <a:hlinkClick xmlns:r="http://schemas.openxmlformats.org/officeDocument/2006/relationships" r:id="rId14"/>
            <a:extLst>
              <a:ext uri="{FF2B5EF4-FFF2-40B4-BE49-F238E27FC236}">
                <a16:creationId xmlns:a16="http://schemas.microsoft.com/office/drawing/2014/main" id="{30DFADE6-A881-48DC-80CA-F52280557EEC}"/>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0590" y="114867"/>
            <a:ext cx="324212" cy="324212"/>
          </a:xfrm>
          <a:prstGeom prst="rect">
            <a:avLst/>
          </a:prstGeom>
        </xdr:spPr>
      </xdr:pic>
      <xdr:pic>
        <xdr:nvPicPr>
          <xdr:cNvPr id="42" name="Image 100">
            <a:hlinkClick xmlns:r="http://schemas.openxmlformats.org/officeDocument/2006/relationships" r:id="rId16"/>
            <a:extLst>
              <a:ext uri="{FF2B5EF4-FFF2-40B4-BE49-F238E27FC236}">
                <a16:creationId xmlns:a16="http://schemas.microsoft.com/office/drawing/2014/main" id="{03873AD2-FCDA-49BA-B8F5-4B74D4A1E39A}"/>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rcRect/>
          <a:stretch/>
        </xdr:blipFill>
        <xdr:spPr>
          <a:xfrm>
            <a:off x="5520597" y="123629"/>
            <a:ext cx="324212" cy="324212"/>
          </a:xfrm>
          <a:prstGeom prst="rect">
            <a:avLst/>
          </a:prstGeom>
        </xdr:spPr>
      </xdr:pic>
      <xdr:pic>
        <xdr:nvPicPr>
          <xdr:cNvPr id="43" name="Image 42">
            <a:hlinkClick xmlns:r="http://schemas.openxmlformats.org/officeDocument/2006/relationships" r:id="rId18"/>
            <a:extLst>
              <a:ext uri="{FF2B5EF4-FFF2-40B4-BE49-F238E27FC236}">
                <a16:creationId xmlns:a16="http://schemas.microsoft.com/office/drawing/2014/main" id="{39EB184A-AF98-413E-A98E-611900864838}"/>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0640" y="119725"/>
            <a:ext cx="324212" cy="324212"/>
          </a:xfrm>
          <a:prstGeom prst="rect">
            <a:avLst/>
          </a:prstGeom>
        </xdr:spPr>
      </xdr:pic>
      <xdr:pic>
        <xdr:nvPicPr>
          <xdr:cNvPr id="44" name="Image 43">
            <a:hlinkClick xmlns:r="http://schemas.openxmlformats.org/officeDocument/2006/relationships" r:id="rId11"/>
            <a:extLst>
              <a:ext uri="{FF2B5EF4-FFF2-40B4-BE49-F238E27FC236}">
                <a16:creationId xmlns:a16="http://schemas.microsoft.com/office/drawing/2014/main" id="{EFB39A3F-2313-4410-A2F1-A16B8558AB02}"/>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rot="10800000">
            <a:off x="295892" y="99351"/>
            <a:ext cx="304951" cy="378914"/>
          </a:xfrm>
          <a:prstGeom prst="rect">
            <a:avLst/>
          </a:prstGeom>
        </xdr:spPr>
      </xdr:pic>
      <xdr:pic>
        <xdr:nvPicPr>
          <xdr:cNvPr id="45" name="Image 44">
            <a:hlinkClick xmlns:r="http://schemas.openxmlformats.org/officeDocument/2006/relationships" r:id="rId21"/>
            <a:extLst>
              <a:ext uri="{FF2B5EF4-FFF2-40B4-BE49-F238E27FC236}">
                <a16:creationId xmlns:a16="http://schemas.microsoft.com/office/drawing/2014/main" id="{095EB4EF-5CE0-4E07-87A1-686EBB9484EE}"/>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rcRect/>
          <a:stretch/>
        </xdr:blipFill>
        <xdr:spPr>
          <a:xfrm>
            <a:off x="1440635" y="119725"/>
            <a:ext cx="324212" cy="324212"/>
          </a:xfrm>
          <a:prstGeom prst="rect">
            <a:avLst/>
          </a:prstGeom>
        </xdr:spPr>
      </xdr:pic>
      <xdr:pic>
        <xdr:nvPicPr>
          <xdr:cNvPr id="52" name="Image 97">
            <a:hlinkClick xmlns:r="http://schemas.openxmlformats.org/officeDocument/2006/relationships" r:id="rId23"/>
            <a:extLst>
              <a:ext uri="{FF2B5EF4-FFF2-40B4-BE49-F238E27FC236}">
                <a16:creationId xmlns:a16="http://schemas.microsoft.com/office/drawing/2014/main" id="{DFEEFCAF-5947-4980-AFA9-9E851919E589}"/>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4314"/>
            <a:ext cx="324212" cy="32421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29</xdr:col>
      <xdr:colOff>119080</xdr:colOff>
      <xdr:row>0</xdr:row>
      <xdr:rowOff>109944</xdr:rowOff>
    </xdr:from>
    <xdr:to>
      <xdr:col>32</xdr:col>
      <xdr:colOff>66626</xdr:colOff>
      <xdr:row>0</xdr:row>
      <xdr:rowOff>446036</xdr:rowOff>
    </xdr:to>
    <xdr:grpSp>
      <xdr:nvGrpSpPr>
        <xdr:cNvPr id="28" name="Groupe 27">
          <a:hlinkClick xmlns:r="http://schemas.openxmlformats.org/officeDocument/2006/relationships" r:id="rId1"/>
          <a:extLst>
            <a:ext uri="{FF2B5EF4-FFF2-40B4-BE49-F238E27FC236}">
              <a16:creationId xmlns:a16="http://schemas.microsoft.com/office/drawing/2014/main" id="{3D7ED43D-D69B-4003-B874-0A60166FCD62}"/>
            </a:ext>
          </a:extLst>
        </xdr:cNvPr>
        <xdr:cNvGrpSpPr/>
      </xdr:nvGrpSpPr>
      <xdr:grpSpPr>
        <a:xfrm>
          <a:off x="14152580" y="109944"/>
          <a:ext cx="1230246" cy="336092"/>
          <a:chOff x="13951339" y="8113356"/>
          <a:chExt cx="1255226" cy="355600"/>
        </a:xfrm>
      </xdr:grpSpPr>
      <xdr:sp macro="" textlink="Textes!A4">
        <xdr:nvSpPr>
          <xdr:cNvPr id="53" name="Rectangle 2">
            <a:extLst>
              <a:ext uri="{FF2B5EF4-FFF2-40B4-BE49-F238E27FC236}">
                <a16:creationId xmlns:a16="http://schemas.microsoft.com/office/drawing/2014/main" id="{15A2E847-643A-47E5-8B0C-353E3AB0965D}"/>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54" name="Image 53">
            <a:extLst>
              <a:ext uri="{FF2B5EF4-FFF2-40B4-BE49-F238E27FC236}">
                <a16:creationId xmlns:a16="http://schemas.microsoft.com/office/drawing/2014/main" id="{E0735622-4C44-469B-A6BD-F5C60CA50E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568561</xdr:rowOff>
    </xdr:to>
    <xdr:grpSp>
      <xdr:nvGrpSpPr>
        <xdr:cNvPr id="2" name="Groupe 1">
          <a:extLst>
            <a:ext uri="{FF2B5EF4-FFF2-40B4-BE49-F238E27FC236}">
              <a16:creationId xmlns:a16="http://schemas.microsoft.com/office/drawing/2014/main" id="{BC06052E-7AC9-4DEC-B999-B9DCDBC05A61}"/>
            </a:ext>
          </a:extLst>
        </xdr:cNvPr>
        <xdr:cNvGrpSpPr/>
      </xdr:nvGrpSpPr>
      <xdr:grpSpPr>
        <a:xfrm>
          <a:off x="0" y="0"/>
          <a:ext cx="8270165" cy="568561"/>
          <a:chOff x="0" y="0"/>
          <a:chExt cx="8257465" cy="568561"/>
        </a:xfrm>
      </xdr:grpSpPr>
      <xdr:sp macro="" textlink="">
        <xdr:nvSpPr>
          <xdr:cNvPr id="29" name="Rectangle 28">
            <a:extLst>
              <a:ext uri="{FF2B5EF4-FFF2-40B4-BE49-F238E27FC236}">
                <a16:creationId xmlns:a16="http://schemas.microsoft.com/office/drawing/2014/main" id="{6F3E1C48-657F-4EE9-BFB4-2E1437394099}"/>
              </a:ext>
            </a:extLst>
          </xdr:cNvPr>
          <xdr:cNvSpPr/>
        </xdr:nvSpPr>
        <xdr:spPr>
          <a:xfrm>
            <a:off x="0" y="0"/>
            <a:ext cx="8257465" cy="557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30" name="Rectangle 29">
            <a:extLst>
              <a:ext uri="{FF2B5EF4-FFF2-40B4-BE49-F238E27FC236}">
                <a16:creationId xmlns:a16="http://schemas.microsoft.com/office/drawing/2014/main" id="{54CCD610-E144-41FD-A98F-06C217784DE8}"/>
              </a:ext>
            </a:extLst>
          </xdr:cNvPr>
          <xdr:cNvSpPr/>
        </xdr:nvSpPr>
        <xdr:spPr>
          <a:xfrm>
            <a:off x="3393968" y="12768"/>
            <a:ext cx="516074" cy="55579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31" name="Image 97">
            <a:hlinkClick xmlns:r="http://schemas.openxmlformats.org/officeDocument/2006/relationships" r:id="rId3"/>
            <a:extLst>
              <a:ext uri="{FF2B5EF4-FFF2-40B4-BE49-F238E27FC236}">
                <a16:creationId xmlns:a16="http://schemas.microsoft.com/office/drawing/2014/main" id="{28F2D91A-050F-46AF-98E5-FFCA5179230B}"/>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0607" y="114314"/>
            <a:ext cx="324212" cy="324212"/>
          </a:xfrm>
          <a:prstGeom prst="rect">
            <a:avLst/>
          </a:prstGeom>
        </xdr:spPr>
      </xdr:pic>
      <xdr:pic>
        <xdr:nvPicPr>
          <xdr:cNvPr id="32" name="Image 82">
            <a:hlinkClick xmlns:r="http://schemas.openxmlformats.org/officeDocument/2006/relationships" r:id="rId5"/>
            <a:extLst>
              <a:ext uri="{FF2B5EF4-FFF2-40B4-BE49-F238E27FC236}">
                <a16:creationId xmlns:a16="http://schemas.microsoft.com/office/drawing/2014/main" id="{5A578CB5-C2EA-4095-B0B4-993CFFCD7C8B}"/>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50630" y="115970"/>
            <a:ext cx="324212" cy="324212"/>
          </a:xfrm>
          <a:prstGeom prst="rect">
            <a:avLst/>
          </a:prstGeom>
        </xdr:spPr>
      </xdr:pic>
      <xdr:pic>
        <xdr:nvPicPr>
          <xdr:cNvPr id="33" name="Image 88">
            <a:hlinkClick xmlns:r="http://schemas.openxmlformats.org/officeDocument/2006/relationships" r:id="rId7"/>
            <a:extLst>
              <a:ext uri="{FF2B5EF4-FFF2-40B4-BE49-F238E27FC236}">
                <a16:creationId xmlns:a16="http://schemas.microsoft.com/office/drawing/2014/main" id="{EEFEA97F-8EC6-49A0-9515-E1B13A80C45F}"/>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rcRect/>
          <a:stretch/>
        </xdr:blipFill>
        <xdr:spPr>
          <a:xfrm>
            <a:off x="2970621" y="112656"/>
            <a:ext cx="324212" cy="324212"/>
          </a:xfrm>
          <a:prstGeom prst="rect">
            <a:avLst/>
          </a:prstGeom>
        </xdr:spPr>
      </xdr:pic>
      <xdr:pic>
        <xdr:nvPicPr>
          <xdr:cNvPr id="34" name="Image 94">
            <a:hlinkClick xmlns:r="http://schemas.openxmlformats.org/officeDocument/2006/relationships" r:id="rId1"/>
            <a:extLst>
              <a:ext uri="{FF2B5EF4-FFF2-40B4-BE49-F238E27FC236}">
                <a16:creationId xmlns:a16="http://schemas.microsoft.com/office/drawing/2014/main" id="{FDB2E5DD-5924-476E-AD36-2F45B27739E0}"/>
              </a:ext>
            </a:extLst>
          </xdr:cNvPr>
          <xdr:cNvPicPr>
            <a:picLocks noChangeAspect="1"/>
          </xdr:cNvPicPr>
        </xdr:nvPicPr>
        <xdr:blipFill>
          <a:blip xmlns:r="http://schemas.openxmlformats.org/officeDocument/2006/relationships" r:embed="rId9" cstate="print">
            <a:alphaModFix amt="25000"/>
            <a:extLst>
              <a:ext uri="{28A0092B-C50C-407E-A947-70E740481C1C}">
                <a14:useLocalDpi xmlns:a14="http://schemas.microsoft.com/office/drawing/2010/main" val="0"/>
              </a:ext>
            </a:extLst>
          </a:blip>
          <a:srcRect/>
          <a:stretch/>
        </xdr:blipFill>
        <xdr:spPr>
          <a:xfrm>
            <a:off x="3990611" y="113762"/>
            <a:ext cx="324212" cy="324212"/>
          </a:xfrm>
          <a:prstGeom prst="rect">
            <a:avLst/>
          </a:prstGeom>
        </xdr:spPr>
      </xdr:pic>
      <xdr:pic>
        <xdr:nvPicPr>
          <xdr:cNvPr id="35" name="Image 85">
            <a:hlinkClick xmlns:r="http://schemas.openxmlformats.org/officeDocument/2006/relationships" r:id="rId10"/>
            <a:extLst>
              <a:ext uri="{FF2B5EF4-FFF2-40B4-BE49-F238E27FC236}">
                <a16:creationId xmlns:a16="http://schemas.microsoft.com/office/drawing/2014/main" id="{46F72693-4BA3-4C04-8B82-F184F768A4F5}"/>
              </a:ext>
            </a:extLst>
          </xdr:cNvPr>
          <xdr:cNvPicPr>
            <a:picLocks noChangeAspect="1"/>
          </xdr:cNvPicPr>
        </xdr:nvPicPr>
        <xdr:blipFill>
          <a:blip xmlns:r="http://schemas.openxmlformats.org/officeDocument/2006/relationships" r:embed="rId11" cstate="print">
            <a:alphaModFix amt="25000"/>
            <a:extLst>
              <a:ext uri="{28A0092B-C50C-407E-A947-70E740481C1C}">
                <a14:useLocalDpi xmlns:a14="http://schemas.microsoft.com/office/drawing/2010/main" val="0"/>
              </a:ext>
            </a:extLst>
          </a:blip>
          <a:stretch>
            <a:fillRect/>
          </a:stretch>
        </xdr:blipFill>
        <xdr:spPr>
          <a:xfrm>
            <a:off x="2460625" y="119835"/>
            <a:ext cx="324212" cy="315899"/>
          </a:xfrm>
          <a:prstGeom prst="rect">
            <a:avLst/>
          </a:prstGeom>
        </xdr:spPr>
      </xdr:pic>
      <xdr:pic>
        <xdr:nvPicPr>
          <xdr:cNvPr id="36" name="Image 91">
            <a:hlinkClick xmlns:r="http://schemas.openxmlformats.org/officeDocument/2006/relationships" r:id="rId12"/>
            <a:extLst>
              <a:ext uri="{FF2B5EF4-FFF2-40B4-BE49-F238E27FC236}">
                <a16:creationId xmlns:a16="http://schemas.microsoft.com/office/drawing/2014/main" id="{92AB8D2C-B4A6-43AF-81DF-F626E63793C3}"/>
              </a:ext>
            </a:extLst>
          </xdr:cNvPr>
          <xdr:cNvPicPr>
            <a:picLocks noChangeAspect="1"/>
          </xdr:cNvPicPr>
        </xdr:nvPicPr>
        <xdr:blipFill>
          <a:blip xmlns:r="http://schemas.openxmlformats.org/officeDocument/2006/relationships" r:embed="rId13" cstate="print">
            <a:alphaModFix/>
            <a:extLst>
              <a:ext uri="{28A0092B-C50C-407E-A947-70E740481C1C}">
                <a14:useLocalDpi xmlns:a14="http://schemas.microsoft.com/office/drawing/2010/main" val="0"/>
              </a:ext>
            </a:extLst>
          </a:blip>
          <a:srcRect/>
          <a:stretch/>
        </xdr:blipFill>
        <xdr:spPr>
          <a:xfrm>
            <a:off x="3480616" y="113209"/>
            <a:ext cx="324212" cy="324212"/>
          </a:xfrm>
          <a:prstGeom prst="rect">
            <a:avLst/>
          </a:prstGeom>
        </xdr:spPr>
      </xdr:pic>
      <xdr:pic>
        <xdr:nvPicPr>
          <xdr:cNvPr id="37" name="Image 100">
            <a:hlinkClick xmlns:r="http://schemas.openxmlformats.org/officeDocument/2006/relationships" r:id="rId14"/>
            <a:extLst>
              <a:ext uri="{FF2B5EF4-FFF2-40B4-BE49-F238E27FC236}">
                <a16:creationId xmlns:a16="http://schemas.microsoft.com/office/drawing/2014/main" id="{A2D01AE7-9111-430D-B518-AACE9703C21F}"/>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0590" y="114867"/>
            <a:ext cx="324212" cy="324212"/>
          </a:xfrm>
          <a:prstGeom prst="rect">
            <a:avLst/>
          </a:prstGeom>
        </xdr:spPr>
      </xdr:pic>
      <xdr:pic>
        <xdr:nvPicPr>
          <xdr:cNvPr id="38" name="Image 100">
            <a:hlinkClick xmlns:r="http://schemas.openxmlformats.org/officeDocument/2006/relationships" r:id="rId16"/>
            <a:extLst>
              <a:ext uri="{FF2B5EF4-FFF2-40B4-BE49-F238E27FC236}">
                <a16:creationId xmlns:a16="http://schemas.microsoft.com/office/drawing/2014/main" id="{6A026C3A-05DE-4108-9A34-E9400A964DFF}"/>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rcRect/>
          <a:stretch/>
        </xdr:blipFill>
        <xdr:spPr>
          <a:xfrm>
            <a:off x="5520597" y="123629"/>
            <a:ext cx="324212" cy="324212"/>
          </a:xfrm>
          <a:prstGeom prst="rect">
            <a:avLst/>
          </a:prstGeom>
        </xdr:spPr>
      </xdr:pic>
      <xdr:pic>
        <xdr:nvPicPr>
          <xdr:cNvPr id="39" name="Image 38">
            <a:hlinkClick xmlns:r="http://schemas.openxmlformats.org/officeDocument/2006/relationships" r:id="rId18"/>
            <a:extLst>
              <a:ext uri="{FF2B5EF4-FFF2-40B4-BE49-F238E27FC236}">
                <a16:creationId xmlns:a16="http://schemas.microsoft.com/office/drawing/2014/main" id="{5D741509-F25A-44AF-85F3-FC7A29786531}"/>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0640" y="119725"/>
            <a:ext cx="324212" cy="324212"/>
          </a:xfrm>
          <a:prstGeom prst="rect">
            <a:avLst/>
          </a:prstGeom>
        </xdr:spPr>
      </xdr:pic>
      <xdr:pic>
        <xdr:nvPicPr>
          <xdr:cNvPr id="40" name="Image 39">
            <a:hlinkClick xmlns:r="http://schemas.openxmlformats.org/officeDocument/2006/relationships" r:id="rId7"/>
            <a:extLst>
              <a:ext uri="{FF2B5EF4-FFF2-40B4-BE49-F238E27FC236}">
                <a16:creationId xmlns:a16="http://schemas.microsoft.com/office/drawing/2014/main" id="{868F27D6-FCB9-4775-A6E0-03122797007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rot="10800000">
            <a:off x="295892" y="99351"/>
            <a:ext cx="304951" cy="378914"/>
          </a:xfrm>
          <a:prstGeom prst="rect">
            <a:avLst/>
          </a:prstGeom>
        </xdr:spPr>
      </xdr:pic>
      <xdr:pic>
        <xdr:nvPicPr>
          <xdr:cNvPr id="43" name="Image 42">
            <a:hlinkClick xmlns:r="http://schemas.openxmlformats.org/officeDocument/2006/relationships" r:id="rId21"/>
            <a:extLst>
              <a:ext uri="{FF2B5EF4-FFF2-40B4-BE49-F238E27FC236}">
                <a16:creationId xmlns:a16="http://schemas.microsoft.com/office/drawing/2014/main" id="{4EA5116A-9D4A-4FB7-80DD-F9F736963ADD}"/>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rcRect/>
          <a:stretch/>
        </xdr:blipFill>
        <xdr:spPr>
          <a:xfrm>
            <a:off x="1440635" y="119725"/>
            <a:ext cx="324212" cy="324212"/>
          </a:xfrm>
          <a:prstGeom prst="rect">
            <a:avLst/>
          </a:prstGeom>
        </xdr:spPr>
      </xdr:pic>
      <xdr:pic>
        <xdr:nvPicPr>
          <xdr:cNvPr id="52" name="Image 97">
            <a:hlinkClick xmlns:r="http://schemas.openxmlformats.org/officeDocument/2006/relationships" r:id="rId23"/>
            <a:extLst>
              <a:ext uri="{FF2B5EF4-FFF2-40B4-BE49-F238E27FC236}">
                <a16:creationId xmlns:a16="http://schemas.microsoft.com/office/drawing/2014/main" id="{BD65011C-6CC0-4727-B9E3-873BAEC0ACCB}"/>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4314"/>
            <a:ext cx="324212" cy="32421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29</xdr:col>
      <xdr:colOff>119080</xdr:colOff>
      <xdr:row>0</xdr:row>
      <xdr:rowOff>109944</xdr:rowOff>
    </xdr:from>
    <xdr:to>
      <xdr:col>32</xdr:col>
      <xdr:colOff>66626</xdr:colOff>
      <xdr:row>0</xdr:row>
      <xdr:rowOff>446036</xdr:rowOff>
    </xdr:to>
    <xdr:grpSp>
      <xdr:nvGrpSpPr>
        <xdr:cNvPr id="56" name="Groupe 55">
          <a:hlinkClick xmlns:r="http://schemas.openxmlformats.org/officeDocument/2006/relationships" r:id="rId1"/>
          <a:extLst>
            <a:ext uri="{FF2B5EF4-FFF2-40B4-BE49-F238E27FC236}">
              <a16:creationId xmlns:a16="http://schemas.microsoft.com/office/drawing/2014/main" id="{5F1CD656-5A00-481F-B8A0-F4A43D7743CB}"/>
            </a:ext>
          </a:extLst>
        </xdr:cNvPr>
        <xdr:cNvGrpSpPr/>
      </xdr:nvGrpSpPr>
      <xdr:grpSpPr>
        <a:xfrm>
          <a:off x="14152580" y="109944"/>
          <a:ext cx="1230246" cy="336092"/>
          <a:chOff x="13951339" y="8113356"/>
          <a:chExt cx="1255226" cy="355600"/>
        </a:xfrm>
      </xdr:grpSpPr>
      <xdr:sp macro="" textlink="Textes!A4">
        <xdr:nvSpPr>
          <xdr:cNvPr id="71" name="Rectangle 2">
            <a:extLst>
              <a:ext uri="{FF2B5EF4-FFF2-40B4-BE49-F238E27FC236}">
                <a16:creationId xmlns:a16="http://schemas.microsoft.com/office/drawing/2014/main" id="{340ADBBD-1952-48D8-A8A0-3233C7B060B9}"/>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72" name="Image 71">
            <a:extLst>
              <a:ext uri="{FF2B5EF4-FFF2-40B4-BE49-F238E27FC236}">
                <a16:creationId xmlns:a16="http://schemas.microsoft.com/office/drawing/2014/main" id="{D30FB728-B376-46FF-9D83-DEA8A47562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568561</xdr:rowOff>
    </xdr:to>
    <xdr:grpSp>
      <xdr:nvGrpSpPr>
        <xdr:cNvPr id="2" name="Groupe 1">
          <a:extLst>
            <a:ext uri="{FF2B5EF4-FFF2-40B4-BE49-F238E27FC236}">
              <a16:creationId xmlns:a16="http://schemas.microsoft.com/office/drawing/2014/main" id="{631714F5-7F51-4AB9-A7C2-972F95B4003E}"/>
            </a:ext>
          </a:extLst>
        </xdr:cNvPr>
        <xdr:cNvGrpSpPr/>
      </xdr:nvGrpSpPr>
      <xdr:grpSpPr>
        <a:xfrm>
          <a:off x="0" y="0"/>
          <a:ext cx="8270165" cy="568561"/>
          <a:chOff x="0" y="0"/>
          <a:chExt cx="8257465" cy="568561"/>
        </a:xfrm>
      </xdr:grpSpPr>
      <xdr:sp macro="" textlink="">
        <xdr:nvSpPr>
          <xdr:cNvPr id="57" name="Rectangle 56">
            <a:extLst>
              <a:ext uri="{FF2B5EF4-FFF2-40B4-BE49-F238E27FC236}">
                <a16:creationId xmlns:a16="http://schemas.microsoft.com/office/drawing/2014/main" id="{A5273C06-1ED4-4260-947D-B33E67158BED}"/>
              </a:ext>
            </a:extLst>
          </xdr:cNvPr>
          <xdr:cNvSpPr/>
        </xdr:nvSpPr>
        <xdr:spPr>
          <a:xfrm>
            <a:off x="0" y="0"/>
            <a:ext cx="8257465" cy="557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58" name="Rectangle 57">
            <a:extLst>
              <a:ext uri="{FF2B5EF4-FFF2-40B4-BE49-F238E27FC236}">
                <a16:creationId xmlns:a16="http://schemas.microsoft.com/office/drawing/2014/main" id="{30AD2C63-9941-43F2-AE8E-9AB21BFFBE48}"/>
              </a:ext>
            </a:extLst>
          </xdr:cNvPr>
          <xdr:cNvSpPr/>
        </xdr:nvSpPr>
        <xdr:spPr>
          <a:xfrm>
            <a:off x="3891816" y="12768"/>
            <a:ext cx="516074" cy="55579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59" name="Image 97">
            <a:hlinkClick xmlns:r="http://schemas.openxmlformats.org/officeDocument/2006/relationships" r:id="rId1"/>
            <a:extLst>
              <a:ext uri="{FF2B5EF4-FFF2-40B4-BE49-F238E27FC236}">
                <a16:creationId xmlns:a16="http://schemas.microsoft.com/office/drawing/2014/main" id="{8FF460C8-3EFD-49F9-9AE0-CFF6A53597F3}"/>
              </a:ext>
            </a:extLst>
          </xdr:cNvPr>
          <xdr:cNvPicPr>
            <a:picLocks noChangeAspect="1"/>
          </xdr:cNvPicPr>
        </xdr:nvPicPr>
        <xdr:blipFill>
          <a:blip xmlns:r="http://schemas.openxmlformats.org/officeDocument/2006/relationships" r:embed="rId3" cstate="print">
            <a:alphaModFix amt="25000"/>
            <a:extLst>
              <a:ext uri="{28A0092B-C50C-407E-A947-70E740481C1C}">
                <a14:useLocalDpi xmlns:a14="http://schemas.microsoft.com/office/drawing/2010/main" val="0"/>
              </a:ext>
            </a:extLst>
          </a:blip>
          <a:stretch>
            <a:fillRect/>
          </a:stretch>
        </xdr:blipFill>
        <xdr:spPr>
          <a:xfrm>
            <a:off x="4500607" y="114314"/>
            <a:ext cx="324212" cy="324212"/>
          </a:xfrm>
          <a:prstGeom prst="rect">
            <a:avLst/>
          </a:prstGeom>
        </xdr:spPr>
      </xdr:pic>
      <xdr:pic>
        <xdr:nvPicPr>
          <xdr:cNvPr id="60" name="Image 82">
            <a:hlinkClick xmlns:r="http://schemas.openxmlformats.org/officeDocument/2006/relationships" r:id="rId4"/>
            <a:extLst>
              <a:ext uri="{FF2B5EF4-FFF2-40B4-BE49-F238E27FC236}">
                <a16:creationId xmlns:a16="http://schemas.microsoft.com/office/drawing/2014/main" id="{622A6215-D3D2-4755-9271-0A43F188614B}"/>
              </a:ext>
            </a:extLst>
          </xdr:cNvPr>
          <xdr:cNvPicPr>
            <a:picLocks noChangeAspect="1"/>
          </xdr:cNvPicPr>
        </xdr:nvPicPr>
        <xdr:blipFill>
          <a:blip xmlns:r="http://schemas.openxmlformats.org/officeDocument/2006/relationships" r:embed="rId5" cstate="print">
            <a:alphaModFix amt="25000"/>
            <a:extLst>
              <a:ext uri="{28A0092B-C50C-407E-A947-70E740481C1C}">
                <a14:useLocalDpi xmlns:a14="http://schemas.microsoft.com/office/drawing/2010/main" val="0"/>
              </a:ext>
            </a:extLst>
          </a:blip>
          <a:stretch>
            <a:fillRect/>
          </a:stretch>
        </xdr:blipFill>
        <xdr:spPr>
          <a:xfrm>
            <a:off x="1950630" y="115970"/>
            <a:ext cx="324212" cy="324212"/>
          </a:xfrm>
          <a:prstGeom prst="rect">
            <a:avLst/>
          </a:prstGeom>
        </xdr:spPr>
      </xdr:pic>
      <xdr:pic>
        <xdr:nvPicPr>
          <xdr:cNvPr id="61" name="Image 88">
            <a:hlinkClick xmlns:r="http://schemas.openxmlformats.org/officeDocument/2006/relationships" r:id="rId6"/>
            <a:extLst>
              <a:ext uri="{FF2B5EF4-FFF2-40B4-BE49-F238E27FC236}">
                <a16:creationId xmlns:a16="http://schemas.microsoft.com/office/drawing/2014/main" id="{4F2E01EA-EF94-4D3B-A23A-72303D210882}"/>
              </a:ext>
            </a:extLst>
          </xdr:cNvPr>
          <xdr:cNvPicPr>
            <a:picLocks noChangeAspect="1"/>
          </xdr:cNvPicPr>
        </xdr:nvPicPr>
        <xdr:blipFill>
          <a:blip xmlns:r="http://schemas.openxmlformats.org/officeDocument/2006/relationships" r:embed="rId7" cstate="print">
            <a:alphaModFix amt="25000"/>
            <a:extLst>
              <a:ext uri="{28A0092B-C50C-407E-A947-70E740481C1C}">
                <a14:useLocalDpi xmlns:a14="http://schemas.microsoft.com/office/drawing/2010/main" val="0"/>
              </a:ext>
            </a:extLst>
          </a:blip>
          <a:srcRect/>
          <a:stretch/>
        </xdr:blipFill>
        <xdr:spPr>
          <a:xfrm>
            <a:off x="2970621" y="112656"/>
            <a:ext cx="324212" cy="324212"/>
          </a:xfrm>
          <a:prstGeom prst="rect">
            <a:avLst/>
          </a:prstGeom>
        </xdr:spPr>
      </xdr:pic>
      <xdr:pic>
        <xdr:nvPicPr>
          <xdr:cNvPr id="62" name="Image 94">
            <a:hlinkClick xmlns:r="http://schemas.openxmlformats.org/officeDocument/2006/relationships" r:id="rId8"/>
            <a:extLst>
              <a:ext uri="{FF2B5EF4-FFF2-40B4-BE49-F238E27FC236}">
                <a16:creationId xmlns:a16="http://schemas.microsoft.com/office/drawing/2014/main" id="{3259CB4F-2D80-43F1-BCE7-57D886E1C4C4}"/>
              </a:ext>
            </a:extLst>
          </xdr:cNvPr>
          <xdr:cNvPicPr>
            <a:picLocks noChangeAspect="1"/>
          </xdr:cNvPicPr>
        </xdr:nvPicPr>
        <xdr:blipFill>
          <a:blip xmlns:r="http://schemas.openxmlformats.org/officeDocument/2006/relationships" r:embed="rId9" cstate="print">
            <a:alphaModFix/>
            <a:extLst>
              <a:ext uri="{28A0092B-C50C-407E-A947-70E740481C1C}">
                <a14:useLocalDpi xmlns:a14="http://schemas.microsoft.com/office/drawing/2010/main" val="0"/>
              </a:ext>
            </a:extLst>
          </a:blip>
          <a:srcRect/>
          <a:stretch/>
        </xdr:blipFill>
        <xdr:spPr>
          <a:xfrm>
            <a:off x="3990611" y="113762"/>
            <a:ext cx="324212" cy="324212"/>
          </a:xfrm>
          <a:prstGeom prst="rect">
            <a:avLst/>
          </a:prstGeom>
        </xdr:spPr>
      </xdr:pic>
      <xdr:pic>
        <xdr:nvPicPr>
          <xdr:cNvPr id="63" name="Image 85">
            <a:hlinkClick xmlns:r="http://schemas.openxmlformats.org/officeDocument/2006/relationships" r:id="rId10"/>
            <a:extLst>
              <a:ext uri="{FF2B5EF4-FFF2-40B4-BE49-F238E27FC236}">
                <a16:creationId xmlns:a16="http://schemas.microsoft.com/office/drawing/2014/main" id="{63906BA2-D1B6-4B94-BFD0-5067C22AEF58}"/>
              </a:ext>
            </a:extLst>
          </xdr:cNvPr>
          <xdr:cNvPicPr>
            <a:picLocks noChangeAspect="1"/>
          </xdr:cNvPicPr>
        </xdr:nvPicPr>
        <xdr:blipFill>
          <a:blip xmlns:r="http://schemas.openxmlformats.org/officeDocument/2006/relationships" r:embed="rId11" cstate="print">
            <a:alphaModFix amt="25000"/>
            <a:extLst>
              <a:ext uri="{28A0092B-C50C-407E-A947-70E740481C1C}">
                <a14:useLocalDpi xmlns:a14="http://schemas.microsoft.com/office/drawing/2010/main" val="0"/>
              </a:ext>
            </a:extLst>
          </a:blip>
          <a:stretch>
            <a:fillRect/>
          </a:stretch>
        </xdr:blipFill>
        <xdr:spPr>
          <a:xfrm>
            <a:off x="2460625" y="119835"/>
            <a:ext cx="324212" cy="315899"/>
          </a:xfrm>
          <a:prstGeom prst="rect">
            <a:avLst/>
          </a:prstGeom>
        </xdr:spPr>
      </xdr:pic>
      <xdr:pic>
        <xdr:nvPicPr>
          <xdr:cNvPr id="64" name="Image 91">
            <a:hlinkClick xmlns:r="http://schemas.openxmlformats.org/officeDocument/2006/relationships" r:id="rId12"/>
            <a:extLst>
              <a:ext uri="{FF2B5EF4-FFF2-40B4-BE49-F238E27FC236}">
                <a16:creationId xmlns:a16="http://schemas.microsoft.com/office/drawing/2014/main" id="{FB486BB7-2CE5-43F1-9743-0D5EBDE2E0D5}"/>
              </a:ext>
            </a:extLst>
          </xdr:cNvPr>
          <xdr:cNvPicPr>
            <a:picLocks noChangeAspect="1"/>
          </xdr:cNvPicPr>
        </xdr:nvPicPr>
        <xdr:blipFill>
          <a:blip xmlns:r="http://schemas.openxmlformats.org/officeDocument/2006/relationships" r:embed="rId13" cstate="print">
            <a:alphaModFix amt="25000"/>
            <a:extLst>
              <a:ext uri="{28A0092B-C50C-407E-A947-70E740481C1C}">
                <a14:useLocalDpi xmlns:a14="http://schemas.microsoft.com/office/drawing/2010/main" val="0"/>
              </a:ext>
            </a:extLst>
          </a:blip>
          <a:srcRect/>
          <a:stretch/>
        </xdr:blipFill>
        <xdr:spPr>
          <a:xfrm>
            <a:off x="3480616" y="113209"/>
            <a:ext cx="324212" cy="324212"/>
          </a:xfrm>
          <a:prstGeom prst="rect">
            <a:avLst/>
          </a:prstGeom>
        </xdr:spPr>
      </xdr:pic>
      <xdr:pic>
        <xdr:nvPicPr>
          <xdr:cNvPr id="65" name="Image 100">
            <a:hlinkClick xmlns:r="http://schemas.openxmlformats.org/officeDocument/2006/relationships" r:id="rId14"/>
            <a:extLst>
              <a:ext uri="{FF2B5EF4-FFF2-40B4-BE49-F238E27FC236}">
                <a16:creationId xmlns:a16="http://schemas.microsoft.com/office/drawing/2014/main" id="{79E74D78-22BC-4FCE-8C62-CFBCBE50DBAE}"/>
              </a:ext>
            </a:extLst>
          </xdr:cNvPr>
          <xdr:cNvPicPr>
            <a:picLocks noChangeAspect="1"/>
          </xdr:cNvPicPr>
        </xdr:nvPicPr>
        <xdr:blipFill>
          <a:blip xmlns:r="http://schemas.openxmlformats.org/officeDocument/2006/relationships" r:embed="rId15" cstate="print">
            <a:alphaModFix amt="25000"/>
            <a:extLst>
              <a:ext uri="{28A0092B-C50C-407E-A947-70E740481C1C}">
                <a14:useLocalDpi xmlns:a14="http://schemas.microsoft.com/office/drawing/2010/main" val="0"/>
              </a:ext>
            </a:extLst>
          </a:blip>
          <a:stretch>
            <a:fillRect/>
          </a:stretch>
        </xdr:blipFill>
        <xdr:spPr>
          <a:xfrm>
            <a:off x="6030590" y="114867"/>
            <a:ext cx="324212" cy="324212"/>
          </a:xfrm>
          <a:prstGeom prst="rect">
            <a:avLst/>
          </a:prstGeom>
        </xdr:spPr>
      </xdr:pic>
      <xdr:pic>
        <xdr:nvPicPr>
          <xdr:cNvPr id="66" name="Image 100">
            <a:hlinkClick xmlns:r="http://schemas.openxmlformats.org/officeDocument/2006/relationships" r:id="rId16"/>
            <a:extLst>
              <a:ext uri="{FF2B5EF4-FFF2-40B4-BE49-F238E27FC236}">
                <a16:creationId xmlns:a16="http://schemas.microsoft.com/office/drawing/2014/main" id="{ADE6B9B8-77FB-4943-B5FF-4272236ECEC3}"/>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rcRect/>
          <a:stretch/>
        </xdr:blipFill>
        <xdr:spPr>
          <a:xfrm>
            <a:off x="5520597" y="123629"/>
            <a:ext cx="324212" cy="324212"/>
          </a:xfrm>
          <a:prstGeom prst="rect">
            <a:avLst/>
          </a:prstGeom>
        </xdr:spPr>
      </xdr:pic>
      <xdr:pic>
        <xdr:nvPicPr>
          <xdr:cNvPr id="67" name="Image 66">
            <a:hlinkClick xmlns:r="http://schemas.openxmlformats.org/officeDocument/2006/relationships" r:id="rId18"/>
            <a:extLst>
              <a:ext uri="{FF2B5EF4-FFF2-40B4-BE49-F238E27FC236}">
                <a16:creationId xmlns:a16="http://schemas.microsoft.com/office/drawing/2014/main" id="{A4E33244-E818-40C0-A70D-F21ACC23795D}"/>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flipH="1">
            <a:off x="930640" y="119725"/>
            <a:ext cx="324212" cy="324212"/>
          </a:xfrm>
          <a:prstGeom prst="rect">
            <a:avLst/>
          </a:prstGeom>
        </xdr:spPr>
      </xdr:pic>
      <xdr:pic>
        <xdr:nvPicPr>
          <xdr:cNvPr id="68" name="Image 67">
            <a:hlinkClick xmlns:r="http://schemas.openxmlformats.org/officeDocument/2006/relationships" r:id="rId12"/>
            <a:extLst>
              <a:ext uri="{FF2B5EF4-FFF2-40B4-BE49-F238E27FC236}">
                <a16:creationId xmlns:a16="http://schemas.microsoft.com/office/drawing/2014/main" id="{336C8E44-116C-463B-A1AF-077A26741EAB}"/>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rot="10800000">
            <a:off x="295892" y="99351"/>
            <a:ext cx="304951" cy="378914"/>
          </a:xfrm>
          <a:prstGeom prst="rect">
            <a:avLst/>
          </a:prstGeom>
        </xdr:spPr>
      </xdr:pic>
      <xdr:pic>
        <xdr:nvPicPr>
          <xdr:cNvPr id="69" name="Image 68">
            <a:hlinkClick xmlns:r="http://schemas.openxmlformats.org/officeDocument/2006/relationships" r:id="rId21"/>
            <a:extLst>
              <a:ext uri="{FF2B5EF4-FFF2-40B4-BE49-F238E27FC236}">
                <a16:creationId xmlns:a16="http://schemas.microsoft.com/office/drawing/2014/main" id="{4FCDF0A7-F8D0-49C9-B949-CF87AB0875B6}"/>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rcRect/>
          <a:stretch/>
        </xdr:blipFill>
        <xdr:spPr>
          <a:xfrm>
            <a:off x="1440635" y="119725"/>
            <a:ext cx="324212" cy="324212"/>
          </a:xfrm>
          <a:prstGeom prst="rect">
            <a:avLst/>
          </a:prstGeom>
        </xdr:spPr>
      </xdr:pic>
      <xdr:pic>
        <xdr:nvPicPr>
          <xdr:cNvPr id="70" name="Image 97">
            <a:hlinkClick xmlns:r="http://schemas.openxmlformats.org/officeDocument/2006/relationships" r:id="rId23"/>
            <a:extLst>
              <a:ext uri="{FF2B5EF4-FFF2-40B4-BE49-F238E27FC236}">
                <a16:creationId xmlns:a16="http://schemas.microsoft.com/office/drawing/2014/main" id="{0EA24DCC-45DA-42DB-BBEB-C04AC84F2453}"/>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4314"/>
            <a:ext cx="324212" cy="32421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29</xdr:col>
      <xdr:colOff>119080</xdr:colOff>
      <xdr:row>0</xdr:row>
      <xdr:rowOff>109944</xdr:rowOff>
    </xdr:from>
    <xdr:to>
      <xdr:col>32</xdr:col>
      <xdr:colOff>66626</xdr:colOff>
      <xdr:row>0</xdr:row>
      <xdr:rowOff>446036</xdr:rowOff>
    </xdr:to>
    <xdr:grpSp>
      <xdr:nvGrpSpPr>
        <xdr:cNvPr id="56" name="Groupe 55">
          <a:hlinkClick xmlns:r="http://schemas.openxmlformats.org/officeDocument/2006/relationships" r:id="rId1"/>
          <a:extLst>
            <a:ext uri="{FF2B5EF4-FFF2-40B4-BE49-F238E27FC236}">
              <a16:creationId xmlns:a16="http://schemas.microsoft.com/office/drawing/2014/main" id="{9BEF5EEA-9D1F-4937-B553-80B4FC75880F}"/>
            </a:ext>
          </a:extLst>
        </xdr:cNvPr>
        <xdr:cNvGrpSpPr/>
      </xdr:nvGrpSpPr>
      <xdr:grpSpPr>
        <a:xfrm>
          <a:off x="14152580" y="109944"/>
          <a:ext cx="1230246" cy="336092"/>
          <a:chOff x="13951339" y="8113356"/>
          <a:chExt cx="1255226" cy="355600"/>
        </a:xfrm>
      </xdr:grpSpPr>
      <xdr:sp macro="" textlink="Textes!A4">
        <xdr:nvSpPr>
          <xdr:cNvPr id="71" name="Rectangle 2">
            <a:extLst>
              <a:ext uri="{FF2B5EF4-FFF2-40B4-BE49-F238E27FC236}">
                <a16:creationId xmlns:a16="http://schemas.microsoft.com/office/drawing/2014/main" id="{0DC37B9A-0CFA-4566-A5B4-3A435B49E4BE}"/>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72" name="Image 71">
            <a:extLst>
              <a:ext uri="{FF2B5EF4-FFF2-40B4-BE49-F238E27FC236}">
                <a16:creationId xmlns:a16="http://schemas.microsoft.com/office/drawing/2014/main" id="{30A7C44C-1D07-4968-9AF2-2956A92508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568561</xdr:rowOff>
    </xdr:to>
    <xdr:grpSp>
      <xdr:nvGrpSpPr>
        <xdr:cNvPr id="2" name="Groupe 1">
          <a:extLst>
            <a:ext uri="{FF2B5EF4-FFF2-40B4-BE49-F238E27FC236}">
              <a16:creationId xmlns:a16="http://schemas.microsoft.com/office/drawing/2014/main" id="{9129B8DF-B485-402E-B4DD-D40FF3E81922}"/>
            </a:ext>
          </a:extLst>
        </xdr:cNvPr>
        <xdr:cNvGrpSpPr/>
      </xdr:nvGrpSpPr>
      <xdr:grpSpPr>
        <a:xfrm>
          <a:off x="0" y="0"/>
          <a:ext cx="8270165" cy="568561"/>
          <a:chOff x="0" y="0"/>
          <a:chExt cx="8257465" cy="568561"/>
        </a:xfrm>
      </xdr:grpSpPr>
      <xdr:sp macro="" textlink="">
        <xdr:nvSpPr>
          <xdr:cNvPr id="57" name="Rectangle 56">
            <a:extLst>
              <a:ext uri="{FF2B5EF4-FFF2-40B4-BE49-F238E27FC236}">
                <a16:creationId xmlns:a16="http://schemas.microsoft.com/office/drawing/2014/main" id="{FD111372-8BA0-4A5C-9C03-287131752ABA}"/>
              </a:ext>
            </a:extLst>
          </xdr:cNvPr>
          <xdr:cNvSpPr/>
        </xdr:nvSpPr>
        <xdr:spPr>
          <a:xfrm>
            <a:off x="0" y="0"/>
            <a:ext cx="8257465" cy="557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58" name="Rectangle 57">
            <a:extLst>
              <a:ext uri="{FF2B5EF4-FFF2-40B4-BE49-F238E27FC236}">
                <a16:creationId xmlns:a16="http://schemas.microsoft.com/office/drawing/2014/main" id="{3636B03B-1F2C-404C-9B9E-D3DA6BC60470}"/>
              </a:ext>
            </a:extLst>
          </xdr:cNvPr>
          <xdr:cNvSpPr/>
        </xdr:nvSpPr>
        <xdr:spPr>
          <a:xfrm>
            <a:off x="4402364" y="12768"/>
            <a:ext cx="516074" cy="55579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59" name="Image 97">
            <a:hlinkClick xmlns:r="http://schemas.openxmlformats.org/officeDocument/2006/relationships" r:id="rId3"/>
            <a:extLst>
              <a:ext uri="{FF2B5EF4-FFF2-40B4-BE49-F238E27FC236}">
                <a16:creationId xmlns:a16="http://schemas.microsoft.com/office/drawing/2014/main" id="{3D5F3E7A-563A-4229-8FA7-177A0AE4387C}"/>
              </a:ext>
            </a:extLst>
          </xdr:cNvPr>
          <xdr:cNvPicPr>
            <a:picLocks noChangeAspect="1"/>
          </xdr:cNvPicPr>
        </xdr:nvPicPr>
        <xdr:blipFill>
          <a:blip xmlns:r="http://schemas.openxmlformats.org/officeDocument/2006/relationships" r:embed="rId4" cstate="print">
            <a:alphaModFix/>
            <a:extLst>
              <a:ext uri="{28A0092B-C50C-407E-A947-70E740481C1C}">
                <a14:useLocalDpi xmlns:a14="http://schemas.microsoft.com/office/drawing/2010/main" val="0"/>
              </a:ext>
            </a:extLst>
          </a:blip>
          <a:stretch>
            <a:fillRect/>
          </a:stretch>
        </xdr:blipFill>
        <xdr:spPr>
          <a:xfrm>
            <a:off x="4500607" y="114314"/>
            <a:ext cx="324212" cy="324212"/>
          </a:xfrm>
          <a:prstGeom prst="rect">
            <a:avLst/>
          </a:prstGeom>
        </xdr:spPr>
      </xdr:pic>
      <xdr:pic>
        <xdr:nvPicPr>
          <xdr:cNvPr id="60" name="Image 82">
            <a:hlinkClick xmlns:r="http://schemas.openxmlformats.org/officeDocument/2006/relationships" r:id="rId5"/>
            <a:extLst>
              <a:ext uri="{FF2B5EF4-FFF2-40B4-BE49-F238E27FC236}">
                <a16:creationId xmlns:a16="http://schemas.microsoft.com/office/drawing/2014/main" id="{7EE0FFDE-51F9-438E-B124-B265C6FBFDE7}"/>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50630" y="115970"/>
            <a:ext cx="324212" cy="324212"/>
          </a:xfrm>
          <a:prstGeom prst="rect">
            <a:avLst/>
          </a:prstGeom>
        </xdr:spPr>
      </xdr:pic>
      <xdr:pic>
        <xdr:nvPicPr>
          <xdr:cNvPr id="61" name="Image 88">
            <a:hlinkClick xmlns:r="http://schemas.openxmlformats.org/officeDocument/2006/relationships" r:id="rId7"/>
            <a:extLst>
              <a:ext uri="{FF2B5EF4-FFF2-40B4-BE49-F238E27FC236}">
                <a16:creationId xmlns:a16="http://schemas.microsoft.com/office/drawing/2014/main" id="{E0D337F7-BED6-43B8-A255-C75F67CD3DF3}"/>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rcRect/>
          <a:stretch/>
        </xdr:blipFill>
        <xdr:spPr>
          <a:xfrm>
            <a:off x="2970621" y="112656"/>
            <a:ext cx="324212" cy="324212"/>
          </a:xfrm>
          <a:prstGeom prst="rect">
            <a:avLst/>
          </a:prstGeom>
        </xdr:spPr>
      </xdr:pic>
      <xdr:pic>
        <xdr:nvPicPr>
          <xdr:cNvPr id="62" name="Image 94">
            <a:hlinkClick xmlns:r="http://schemas.openxmlformats.org/officeDocument/2006/relationships" r:id="rId9"/>
            <a:extLst>
              <a:ext uri="{FF2B5EF4-FFF2-40B4-BE49-F238E27FC236}">
                <a16:creationId xmlns:a16="http://schemas.microsoft.com/office/drawing/2014/main" id="{AB36DB59-B0D7-411E-B828-6C63ACF19E1E}"/>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rcRect/>
          <a:stretch/>
        </xdr:blipFill>
        <xdr:spPr>
          <a:xfrm>
            <a:off x="3990611" y="113762"/>
            <a:ext cx="324212" cy="324212"/>
          </a:xfrm>
          <a:prstGeom prst="rect">
            <a:avLst/>
          </a:prstGeom>
        </xdr:spPr>
      </xdr:pic>
      <xdr:pic>
        <xdr:nvPicPr>
          <xdr:cNvPr id="63" name="Image 85">
            <a:hlinkClick xmlns:r="http://schemas.openxmlformats.org/officeDocument/2006/relationships" r:id="rId11"/>
            <a:extLst>
              <a:ext uri="{FF2B5EF4-FFF2-40B4-BE49-F238E27FC236}">
                <a16:creationId xmlns:a16="http://schemas.microsoft.com/office/drawing/2014/main" id="{44078E25-F936-49C4-9866-D4470032EDB3}"/>
              </a:ext>
            </a:extLst>
          </xdr:cNvPr>
          <xdr:cNvPicPr>
            <a:picLocks noChangeAspect="1"/>
          </xdr:cNvPicPr>
        </xdr:nvPicPr>
        <xdr:blipFill>
          <a:blip xmlns:r="http://schemas.openxmlformats.org/officeDocument/2006/relationships" r:embed="rId12" cstate="print">
            <a:alphaModFix amt="25000"/>
            <a:extLst>
              <a:ext uri="{28A0092B-C50C-407E-A947-70E740481C1C}">
                <a14:useLocalDpi xmlns:a14="http://schemas.microsoft.com/office/drawing/2010/main" val="0"/>
              </a:ext>
            </a:extLst>
          </a:blip>
          <a:stretch>
            <a:fillRect/>
          </a:stretch>
        </xdr:blipFill>
        <xdr:spPr>
          <a:xfrm>
            <a:off x="2460625" y="119835"/>
            <a:ext cx="324212" cy="315899"/>
          </a:xfrm>
          <a:prstGeom prst="rect">
            <a:avLst/>
          </a:prstGeom>
        </xdr:spPr>
      </xdr:pic>
      <xdr:pic>
        <xdr:nvPicPr>
          <xdr:cNvPr id="64" name="Image 91">
            <a:hlinkClick xmlns:r="http://schemas.openxmlformats.org/officeDocument/2006/relationships" r:id="rId13"/>
            <a:extLst>
              <a:ext uri="{FF2B5EF4-FFF2-40B4-BE49-F238E27FC236}">
                <a16:creationId xmlns:a16="http://schemas.microsoft.com/office/drawing/2014/main" id="{413E898D-71D7-4D5A-9382-A90C716D21E6}"/>
              </a:ext>
            </a:extLst>
          </xdr:cNvPr>
          <xdr:cNvPicPr>
            <a:picLocks noChangeAspect="1"/>
          </xdr:cNvPicPr>
        </xdr:nvPicPr>
        <xdr:blipFill>
          <a:blip xmlns:r="http://schemas.openxmlformats.org/officeDocument/2006/relationships" r:embed="rId14" cstate="print">
            <a:alphaModFix amt="25000"/>
            <a:extLst>
              <a:ext uri="{28A0092B-C50C-407E-A947-70E740481C1C}">
                <a14:useLocalDpi xmlns:a14="http://schemas.microsoft.com/office/drawing/2010/main" val="0"/>
              </a:ext>
            </a:extLst>
          </a:blip>
          <a:srcRect/>
          <a:stretch/>
        </xdr:blipFill>
        <xdr:spPr>
          <a:xfrm>
            <a:off x="3480616" y="113209"/>
            <a:ext cx="324212" cy="324212"/>
          </a:xfrm>
          <a:prstGeom prst="rect">
            <a:avLst/>
          </a:prstGeom>
        </xdr:spPr>
      </xdr:pic>
      <xdr:pic>
        <xdr:nvPicPr>
          <xdr:cNvPr id="65" name="Image 100">
            <a:hlinkClick xmlns:r="http://schemas.openxmlformats.org/officeDocument/2006/relationships" r:id="rId15"/>
            <a:extLst>
              <a:ext uri="{FF2B5EF4-FFF2-40B4-BE49-F238E27FC236}">
                <a16:creationId xmlns:a16="http://schemas.microsoft.com/office/drawing/2014/main" id="{6699C5F6-A586-4E0A-9B44-AFF21DBA13B1}"/>
              </a:ext>
            </a:extLst>
          </xdr:cNvPr>
          <xdr:cNvPicPr>
            <a:picLocks noChangeAspect="1"/>
          </xdr:cNvPicPr>
        </xdr:nvPicPr>
        <xdr:blipFill>
          <a:blip xmlns:r="http://schemas.openxmlformats.org/officeDocument/2006/relationships" r:embed="rId16" cstate="print">
            <a:alphaModFix amt="25000"/>
            <a:extLst>
              <a:ext uri="{28A0092B-C50C-407E-A947-70E740481C1C}">
                <a14:useLocalDpi xmlns:a14="http://schemas.microsoft.com/office/drawing/2010/main" val="0"/>
              </a:ext>
            </a:extLst>
          </a:blip>
          <a:stretch>
            <a:fillRect/>
          </a:stretch>
        </xdr:blipFill>
        <xdr:spPr>
          <a:xfrm>
            <a:off x="6030590" y="114867"/>
            <a:ext cx="324212" cy="324212"/>
          </a:xfrm>
          <a:prstGeom prst="rect">
            <a:avLst/>
          </a:prstGeom>
        </xdr:spPr>
      </xdr:pic>
      <xdr:pic>
        <xdr:nvPicPr>
          <xdr:cNvPr id="66" name="Image 100">
            <a:hlinkClick xmlns:r="http://schemas.openxmlformats.org/officeDocument/2006/relationships" r:id="rId17"/>
            <a:extLst>
              <a:ext uri="{FF2B5EF4-FFF2-40B4-BE49-F238E27FC236}">
                <a16:creationId xmlns:a16="http://schemas.microsoft.com/office/drawing/2014/main" id="{D209EE89-88A2-4981-A0EC-B32F16046D9D}"/>
              </a:ext>
            </a:extLst>
          </xdr:cNvPr>
          <xdr:cNvPicPr>
            <a:picLocks noChangeAspect="1"/>
          </xdr:cNvPicPr>
        </xdr:nvPicPr>
        <xdr:blipFill>
          <a:blip xmlns:r="http://schemas.openxmlformats.org/officeDocument/2006/relationships" r:embed="rId18" cstate="print">
            <a:alphaModFix amt="25000"/>
            <a:extLst>
              <a:ext uri="{28A0092B-C50C-407E-A947-70E740481C1C}">
                <a14:useLocalDpi xmlns:a14="http://schemas.microsoft.com/office/drawing/2010/main" val="0"/>
              </a:ext>
            </a:extLst>
          </a:blip>
          <a:srcRect/>
          <a:stretch/>
        </xdr:blipFill>
        <xdr:spPr>
          <a:xfrm>
            <a:off x="5520597" y="123629"/>
            <a:ext cx="324212" cy="324212"/>
          </a:xfrm>
          <a:prstGeom prst="rect">
            <a:avLst/>
          </a:prstGeom>
        </xdr:spPr>
      </xdr:pic>
      <xdr:pic>
        <xdr:nvPicPr>
          <xdr:cNvPr id="67" name="Image 66">
            <a:hlinkClick xmlns:r="http://schemas.openxmlformats.org/officeDocument/2006/relationships" r:id="rId19"/>
            <a:extLst>
              <a:ext uri="{FF2B5EF4-FFF2-40B4-BE49-F238E27FC236}">
                <a16:creationId xmlns:a16="http://schemas.microsoft.com/office/drawing/2014/main" id="{CCFA6021-408B-42E8-A8B7-2FF1BC591C52}"/>
              </a:ext>
            </a:extLst>
          </xdr:cNvPr>
          <xdr:cNvPicPr>
            <a:picLocks noChangeAspect="1"/>
          </xdr:cNvPicPr>
        </xdr:nvPicPr>
        <xdr:blipFill>
          <a:blip xmlns:r="http://schemas.openxmlformats.org/officeDocument/2006/relationships" r:embed="rId20" cstate="print">
            <a:alphaModFix amt="25000"/>
            <a:extLst>
              <a:ext uri="{28A0092B-C50C-407E-A947-70E740481C1C}">
                <a14:useLocalDpi xmlns:a14="http://schemas.microsoft.com/office/drawing/2010/main" val="0"/>
              </a:ext>
            </a:extLst>
          </a:blip>
          <a:stretch>
            <a:fillRect/>
          </a:stretch>
        </xdr:blipFill>
        <xdr:spPr>
          <a:xfrm flipH="1">
            <a:off x="930640" y="119725"/>
            <a:ext cx="324212" cy="324212"/>
          </a:xfrm>
          <a:prstGeom prst="rect">
            <a:avLst/>
          </a:prstGeom>
        </xdr:spPr>
      </xdr:pic>
      <xdr:pic>
        <xdr:nvPicPr>
          <xdr:cNvPr id="68" name="Image 67">
            <a:hlinkClick xmlns:r="http://schemas.openxmlformats.org/officeDocument/2006/relationships" r:id="rId9"/>
            <a:extLst>
              <a:ext uri="{FF2B5EF4-FFF2-40B4-BE49-F238E27FC236}">
                <a16:creationId xmlns:a16="http://schemas.microsoft.com/office/drawing/2014/main" id="{82A1B586-D88C-48D8-B92E-2A6187CA619D}"/>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rot="10800000">
            <a:off x="295892" y="99351"/>
            <a:ext cx="304951" cy="378914"/>
          </a:xfrm>
          <a:prstGeom prst="rect">
            <a:avLst/>
          </a:prstGeom>
        </xdr:spPr>
      </xdr:pic>
      <xdr:pic>
        <xdr:nvPicPr>
          <xdr:cNvPr id="69" name="Image 68">
            <a:hlinkClick xmlns:r="http://schemas.openxmlformats.org/officeDocument/2006/relationships" r:id="rId22"/>
            <a:extLst>
              <a:ext uri="{FF2B5EF4-FFF2-40B4-BE49-F238E27FC236}">
                <a16:creationId xmlns:a16="http://schemas.microsoft.com/office/drawing/2014/main" id="{08343ABD-9FAE-4563-971D-35B475F020B1}"/>
              </a:ext>
            </a:extLst>
          </xdr:cNvPr>
          <xdr:cNvPicPr>
            <a:picLocks noChangeAspect="1"/>
          </xdr:cNvPicPr>
        </xdr:nvPicPr>
        <xdr:blipFill>
          <a:blip xmlns:r="http://schemas.openxmlformats.org/officeDocument/2006/relationships" r:embed="rId23" cstate="print">
            <a:alphaModFix amt="25000"/>
            <a:extLst>
              <a:ext uri="{28A0092B-C50C-407E-A947-70E740481C1C}">
                <a14:useLocalDpi xmlns:a14="http://schemas.microsoft.com/office/drawing/2010/main" val="0"/>
              </a:ext>
            </a:extLst>
          </a:blip>
          <a:srcRect/>
          <a:stretch/>
        </xdr:blipFill>
        <xdr:spPr>
          <a:xfrm>
            <a:off x="1440635" y="119725"/>
            <a:ext cx="324212" cy="324212"/>
          </a:xfrm>
          <a:prstGeom prst="rect">
            <a:avLst/>
          </a:prstGeom>
        </xdr:spPr>
      </xdr:pic>
      <xdr:pic>
        <xdr:nvPicPr>
          <xdr:cNvPr id="70" name="Image 97">
            <a:hlinkClick xmlns:r="http://schemas.openxmlformats.org/officeDocument/2006/relationships" r:id="rId1"/>
            <a:extLst>
              <a:ext uri="{FF2B5EF4-FFF2-40B4-BE49-F238E27FC236}">
                <a16:creationId xmlns:a16="http://schemas.microsoft.com/office/drawing/2014/main" id="{8EEDC72A-0309-4830-B0F4-516E94D05049}"/>
              </a:ext>
            </a:extLst>
          </xdr:cNvPr>
          <xdr:cNvPicPr>
            <a:picLocks noChangeAspect="1"/>
          </xdr:cNvPicPr>
        </xdr:nvPicPr>
        <xdr:blipFill>
          <a:blip xmlns:r="http://schemas.openxmlformats.org/officeDocument/2006/relationships" r:embed="rId24" cstate="print">
            <a:alphaModFix amt="25000"/>
            <a:extLst>
              <a:ext uri="{28A0092B-C50C-407E-A947-70E740481C1C}">
                <a14:useLocalDpi xmlns:a14="http://schemas.microsoft.com/office/drawing/2010/main" val="0"/>
              </a:ext>
            </a:extLst>
          </a:blip>
          <a:srcRect/>
          <a:stretch/>
        </xdr:blipFill>
        <xdr:spPr>
          <a:xfrm>
            <a:off x="5010602" y="114314"/>
            <a:ext cx="324212" cy="32421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29</xdr:col>
      <xdr:colOff>117810</xdr:colOff>
      <xdr:row>0</xdr:row>
      <xdr:rowOff>111250</xdr:rowOff>
    </xdr:from>
    <xdr:to>
      <xdr:col>32</xdr:col>
      <xdr:colOff>67896</xdr:colOff>
      <xdr:row>0</xdr:row>
      <xdr:rowOff>447451</xdr:rowOff>
    </xdr:to>
    <xdr:grpSp>
      <xdr:nvGrpSpPr>
        <xdr:cNvPr id="43" name="Groupe 42">
          <a:hlinkClick xmlns:r="http://schemas.openxmlformats.org/officeDocument/2006/relationships" r:id="rId1"/>
          <a:extLst>
            <a:ext uri="{FF2B5EF4-FFF2-40B4-BE49-F238E27FC236}">
              <a16:creationId xmlns:a16="http://schemas.microsoft.com/office/drawing/2014/main" id="{70BD8236-4E71-4658-B0F5-3AAC579587E0}"/>
            </a:ext>
          </a:extLst>
        </xdr:cNvPr>
        <xdr:cNvGrpSpPr/>
      </xdr:nvGrpSpPr>
      <xdr:grpSpPr>
        <a:xfrm>
          <a:off x="14151310" y="111250"/>
          <a:ext cx="1232786" cy="336201"/>
          <a:chOff x="13951339" y="8113356"/>
          <a:chExt cx="1255226" cy="355600"/>
        </a:xfrm>
      </xdr:grpSpPr>
      <xdr:sp macro="" textlink="Textes!A4">
        <xdr:nvSpPr>
          <xdr:cNvPr id="71" name="Rectangle 2">
            <a:extLst>
              <a:ext uri="{FF2B5EF4-FFF2-40B4-BE49-F238E27FC236}">
                <a16:creationId xmlns:a16="http://schemas.microsoft.com/office/drawing/2014/main" id="{37C2BE69-CF47-4DC5-9381-EF51F3A0DE28}"/>
              </a:ext>
            </a:extLst>
          </xdr:cNvPr>
          <xdr:cNvSpPr/>
        </xdr:nvSpPr>
        <xdr:spPr>
          <a:xfrm>
            <a:off x="13951339" y="8113356"/>
            <a:ext cx="1255226" cy="355600"/>
          </a:xfrm>
          <a:prstGeom prst="rect">
            <a:avLst/>
          </a:prstGeom>
          <a:solidFill>
            <a:srgbClr val="DBDE70"/>
          </a:solidFill>
          <a:ln>
            <a:noFill/>
          </a:ln>
          <a:effectLst>
            <a:outerShdw dist="25400" dir="5400000" algn="t" rotWithShape="0">
              <a:srgbClr val="B3B63C"/>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288000" rtlCol="0" anchor="ctr"/>
          <a:lstStyle/>
          <a:p>
            <a:pPr algn="ctr"/>
            <a:fld id="{55491227-F24C-4CDA-A107-0BB035AC892A}" type="TxLink">
              <a:rPr lang="en-US" sz="1400" b="1" i="0" u="none" strike="noStrike" cap="all" baseline="0">
                <a:ln>
                  <a:noFill/>
                </a:ln>
                <a:solidFill>
                  <a:srgbClr val="002F6C"/>
                </a:solidFill>
                <a:latin typeface="+mn-lt"/>
                <a:cs typeface="Calibri"/>
              </a:rPr>
              <a:pPr algn="ctr"/>
              <a:t>Suivant</a:t>
            </a:fld>
            <a:endParaRPr lang="fr-CA" sz="1400" b="1" cap="all" baseline="0">
              <a:ln>
                <a:noFill/>
              </a:ln>
              <a:solidFill>
                <a:srgbClr val="002F6C"/>
              </a:solidFill>
              <a:latin typeface="+mn-lt"/>
              <a:cs typeface="Arial" panose="020B0604020202020204" pitchFamily="34" charset="0"/>
            </a:endParaRPr>
          </a:p>
        </xdr:txBody>
      </xdr:sp>
      <xdr:pic>
        <xdr:nvPicPr>
          <xdr:cNvPr id="72" name="Image 71">
            <a:extLst>
              <a:ext uri="{FF2B5EF4-FFF2-40B4-BE49-F238E27FC236}">
                <a16:creationId xmlns:a16="http://schemas.microsoft.com/office/drawing/2014/main" id="{C6F6694C-F57A-404B-B951-2F5B9F2F8E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95029" y="8181394"/>
            <a:ext cx="181060" cy="213980"/>
          </a:xfrm>
          <a:prstGeom prst="rect">
            <a:avLst/>
          </a:prstGeom>
        </xdr:spPr>
      </xdr:pic>
    </xdr:grpSp>
    <xdr:clientData fPrintsWithSheet="0"/>
  </xdr:twoCellAnchor>
  <xdr:twoCellAnchor>
    <xdr:from>
      <xdr:col>0</xdr:col>
      <xdr:colOff>0</xdr:colOff>
      <xdr:row>0</xdr:row>
      <xdr:rowOff>0</xdr:rowOff>
    </xdr:from>
    <xdr:to>
      <xdr:col>16</xdr:col>
      <xdr:colOff>269165</xdr:colOff>
      <xdr:row>0</xdr:row>
      <xdr:rowOff>568677</xdr:rowOff>
    </xdr:to>
    <xdr:grpSp>
      <xdr:nvGrpSpPr>
        <xdr:cNvPr id="2" name="Groupe 1">
          <a:extLst>
            <a:ext uri="{FF2B5EF4-FFF2-40B4-BE49-F238E27FC236}">
              <a16:creationId xmlns:a16="http://schemas.microsoft.com/office/drawing/2014/main" id="{26BE71AE-86D9-4FE5-B311-C54181045491}"/>
            </a:ext>
          </a:extLst>
        </xdr:cNvPr>
        <xdr:cNvGrpSpPr/>
      </xdr:nvGrpSpPr>
      <xdr:grpSpPr>
        <a:xfrm>
          <a:off x="0" y="0"/>
          <a:ext cx="8270165" cy="568677"/>
          <a:chOff x="0" y="0"/>
          <a:chExt cx="8257465" cy="568677"/>
        </a:xfrm>
      </xdr:grpSpPr>
      <xdr:sp macro="" textlink="">
        <xdr:nvSpPr>
          <xdr:cNvPr id="57" name="Rectangle 56">
            <a:extLst>
              <a:ext uri="{FF2B5EF4-FFF2-40B4-BE49-F238E27FC236}">
                <a16:creationId xmlns:a16="http://schemas.microsoft.com/office/drawing/2014/main" id="{62AB350A-1BA4-49A0-B3B1-0440544F7FD2}"/>
              </a:ext>
            </a:extLst>
          </xdr:cNvPr>
          <xdr:cNvSpPr/>
        </xdr:nvSpPr>
        <xdr:spPr>
          <a:xfrm>
            <a:off x="0" y="0"/>
            <a:ext cx="8257465" cy="5572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sp macro="" textlink="">
        <xdr:nvSpPr>
          <xdr:cNvPr id="58" name="Rectangle 57">
            <a:extLst>
              <a:ext uri="{FF2B5EF4-FFF2-40B4-BE49-F238E27FC236}">
                <a16:creationId xmlns:a16="http://schemas.microsoft.com/office/drawing/2014/main" id="{E425F792-7687-443D-B910-60F03C4062FD}"/>
              </a:ext>
            </a:extLst>
          </xdr:cNvPr>
          <xdr:cNvSpPr/>
        </xdr:nvSpPr>
        <xdr:spPr>
          <a:xfrm>
            <a:off x="4925676" y="12704"/>
            <a:ext cx="516074" cy="555973"/>
          </a:xfrm>
          <a:prstGeom prst="rect">
            <a:avLst/>
          </a:prstGeom>
          <a:solidFill>
            <a:srgbClr val="002554"/>
          </a:solidFill>
          <a:ln>
            <a:noFill/>
          </a:ln>
          <a:effectLst>
            <a:outerShdw dist="50800" dir="5400000" algn="t" rotWithShape="0">
              <a:srgbClr val="99D6EA"/>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pic>
        <xdr:nvPicPr>
          <xdr:cNvPr id="59" name="Image 97">
            <a:hlinkClick xmlns:r="http://schemas.openxmlformats.org/officeDocument/2006/relationships" r:id="rId3"/>
            <a:extLst>
              <a:ext uri="{FF2B5EF4-FFF2-40B4-BE49-F238E27FC236}">
                <a16:creationId xmlns:a16="http://schemas.microsoft.com/office/drawing/2014/main" id="{3AC38656-9BB0-46CB-9ABE-6A529A66AB2F}"/>
              </a:ext>
            </a:extLst>
          </xdr:cNvPr>
          <xdr:cNvPicPr>
            <a:picLocks noChangeAspect="1"/>
          </xdr:cNvPicPr>
        </xdr:nvPicPr>
        <xdr:blipFill>
          <a:blip xmlns:r="http://schemas.openxmlformats.org/officeDocument/2006/relationships" r:embed="rId4" cstate="print">
            <a:alphaModFix amt="25000"/>
            <a:extLst>
              <a:ext uri="{28A0092B-C50C-407E-A947-70E740481C1C}">
                <a14:useLocalDpi xmlns:a14="http://schemas.microsoft.com/office/drawing/2010/main" val="0"/>
              </a:ext>
            </a:extLst>
          </a:blip>
          <a:stretch>
            <a:fillRect/>
          </a:stretch>
        </xdr:blipFill>
        <xdr:spPr>
          <a:xfrm>
            <a:off x="4500607" y="114351"/>
            <a:ext cx="324212" cy="324212"/>
          </a:xfrm>
          <a:prstGeom prst="rect">
            <a:avLst/>
          </a:prstGeom>
        </xdr:spPr>
      </xdr:pic>
      <xdr:pic>
        <xdr:nvPicPr>
          <xdr:cNvPr id="60" name="Image 82">
            <a:hlinkClick xmlns:r="http://schemas.openxmlformats.org/officeDocument/2006/relationships" r:id="rId5"/>
            <a:extLst>
              <a:ext uri="{FF2B5EF4-FFF2-40B4-BE49-F238E27FC236}">
                <a16:creationId xmlns:a16="http://schemas.microsoft.com/office/drawing/2014/main" id="{25E9499C-5408-4690-BC24-BF53717E619E}"/>
              </a:ext>
            </a:extLst>
          </xdr:cNvPr>
          <xdr:cNvPicPr>
            <a:picLocks noChangeAspect="1"/>
          </xdr:cNvPicPr>
        </xdr:nvPicPr>
        <xdr:blipFill>
          <a:blip xmlns:r="http://schemas.openxmlformats.org/officeDocument/2006/relationships" r:embed="rId6" cstate="print">
            <a:alphaModFix amt="25000"/>
            <a:extLst>
              <a:ext uri="{28A0092B-C50C-407E-A947-70E740481C1C}">
                <a14:useLocalDpi xmlns:a14="http://schemas.microsoft.com/office/drawing/2010/main" val="0"/>
              </a:ext>
            </a:extLst>
          </a:blip>
          <a:stretch>
            <a:fillRect/>
          </a:stretch>
        </xdr:blipFill>
        <xdr:spPr>
          <a:xfrm>
            <a:off x="1950630" y="116008"/>
            <a:ext cx="324212" cy="324212"/>
          </a:xfrm>
          <a:prstGeom prst="rect">
            <a:avLst/>
          </a:prstGeom>
        </xdr:spPr>
      </xdr:pic>
      <xdr:pic>
        <xdr:nvPicPr>
          <xdr:cNvPr id="61" name="Image 88">
            <a:hlinkClick xmlns:r="http://schemas.openxmlformats.org/officeDocument/2006/relationships" r:id="rId7"/>
            <a:extLst>
              <a:ext uri="{FF2B5EF4-FFF2-40B4-BE49-F238E27FC236}">
                <a16:creationId xmlns:a16="http://schemas.microsoft.com/office/drawing/2014/main" id="{E87B6EF6-1952-47D0-982C-A45F12B0B6B6}"/>
              </a:ext>
            </a:extLst>
          </xdr:cNvPr>
          <xdr:cNvPicPr>
            <a:picLocks noChangeAspect="1"/>
          </xdr:cNvPicPr>
        </xdr:nvPicPr>
        <xdr:blipFill>
          <a:blip xmlns:r="http://schemas.openxmlformats.org/officeDocument/2006/relationships" r:embed="rId8" cstate="print">
            <a:alphaModFix amt="25000"/>
            <a:extLst>
              <a:ext uri="{28A0092B-C50C-407E-A947-70E740481C1C}">
                <a14:useLocalDpi xmlns:a14="http://schemas.microsoft.com/office/drawing/2010/main" val="0"/>
              </a:ext>
            </a:extLst>
          </a:blip>
          <a:stretch/>
        </xdr:blipFill>
        <xdr:spPr>
          <a:xfrm>
            <a:off x="2970621" y="112692"/>
            <a:ext cx="324212" cy="324212"/>
          </a:xfrm>
          <a:prstGeom prst="rect">
            <a:avLst/>
          </a:prstGeom>
        </xdr:spPr>
      </xdr:pic>
      <xdr:pic>
        <xdr:nvPicPr>
          <xdr:cNvPr id="62" name="Image 94">
            <a:hlinkClick xmlns:r="http://schemas.openxmlformats.org/officeDocument/2006/relationships" r:id="rId9"/>
            <a:extLst>
              <a:ext uri="{FF2B5EF4-FFF2-40B4-BE49-F238E27FC236}">
                <a16:creationId xmlns:a16="http://schemas.microsoft.com/office/drawing/2014/main" id="{64FB3DDF-CAD7-4ECF-94CF-CC5CEA43E7EA}"/>
              </a:ext>
            </a:extLst>
          </xdr:cNvPr>
          <xdr:cNvPicPr>
            <a:picLocks noChangeAspect="1"/>
          </xdr:cNvPicPr>
        </xdr:nvPicPr>
        <xdr:blipFill>
          <a:blip xmlns:r="http://schemas.openxmlformats.org/officeDocument/2006/relationships" r:embed="rId10" cstate="print">
            <a:alphaModFix amt="25000"/>
            <a:extLst>
              <a:ext uri="{28A0092B-C50C-407E-A947-70E740481C1C}">
                <a14:useLocalDpi xmlns:a14="http://schemas.microsoft.com/office/drawing/2010/main" val="0"/>
              </a:ext>
            </a:extLst>
          </a:blip>
          <a:stretch/>
        </xdr:blipFill>
        <xdr:spPr>
          <a:xfrm>
            <a:off x="3990611" y="113799"/>
            <a:ext cx="324212" cy="324212"/>
          </a:xfrm>
          <a:prstGeom prst="rect">
            <a:avLst/>
          </a:prstGeom>
        </xdr:spPr>
      </xdr:pic>
      <xdr:pic>
        <xdr:nvPicPr>
          <xdr:cNvPr id="63" name="Image 85">
            <a:hlinkClick xmlns:r="http://schemas.openxmlformats.org/officeDocument/2006/relationships" r:id="rId11"/>
            <a:extLst>
              <a:ext uri="{FF2B5EF4-FFF2-40B4-BE49-F238E27FC236}">
                <a16:creationId xmlns:a16="http://schemas.microsoft.com/office/drawing/2014/main" id="{AE190FF6-FEC8-4F55-BD92-046FD7C02902}"/>
              </a:ext>
            </a:extLst>
          </xdr:cNvPr>
          <xdr:cNvPicPr>
            <a:picLocks noChangeAspect="1"/>
          </xdr:cNvPicPr>
        </xdr:nvPicPr>
        <xdr:blipFill>
          <a:blip xmlns:r="http://schemas.openxmlformats.org/officeDocument/2006/relationships" r:embed="rId12" cstate="print">
            <a:alphaModFix amt="25000"/>
            <a:extLst>
              <a:ext uri="{28A0092B-C50C-407E-A947-70E740481C1C}">
                <a14:useLocalDpi xmlns:a14="http://schemas.microsoft.com/office/drawing/2010/main" val="0"/>
              </a:ext>
            </a:extLst>
          </a:blip>
          <a:stretch>
            <a:fillRect/>
          </a:stretch>
        </xdr:blipFill>
        <xdr:spPr>
          <a:xfrm>
            <a:off x="2460625" y="119875"/>
            <a:ext cx="324212" cy="315899"/>
          </a:xfrm>
          <a:prstGeom prst="rect">
            <a:avLst/>
          </a:prstGeom>
        </xdr:spPr>
      </xdr:pic>
      <xdr:pic>
        <xdr:nvPicPr>
          <xdr:cNvPr id="64" name="Image 91">
            <a:hlinkClick xmlns:r="http://schemas.openxmlformats.org/officeDocument/2006/relationships" r:id="rId13"/>
            <a:extLst>
              <a:ext uri="{FF2B5EF4-FFF2-40B4-BE49-F238E27FC236}">
                <a16:creationId xmlns:a16="http://schemas.microsoft.com/office/drawing/2014/main" id="{948A8179-088C-4E42-A7FB-A54B79C2A3BA}"/>
              </a:ext>
            </a:extLst>
          </xdr:cNvPr>
          <xdr:cNvPicPr>
            <a:picLocks noChangeAspect="1"/>
          </xdr:cNvPicPr>
        </xdr:nvPicPr>
        <xdr:blipFill>
          <a:blip xmlns:r="http://schemas.openxmlformats.org/officeDocument/2006/relationships" r:embed="rId14" cstate="print">
            <a:alphaModFix amt="25000"/>
            <a:extLst>
              <a:ext uri="{28A0092B-C50C-407E-A947-70E740481C1C}">
                <a14:useLocalDpi xmlns:a14="http://schemas.microsoft.com/office/drawing/2010/main" val="0"/>
              </a:ext>
            </a:extLst>
          </a:blip>
          <a:srcRect/>
          <a:stretch/>
        </xdr:blipFill>
        <xdr:spPr>
          <a:xfrm>
            <a:off x="3480616" y="113245"/>
            <a:ext cx="324212" cy="324212"/>
          </a:xfrm>
          <a:prstGeom prst="rect">
            <a:avLst/>
          </a:prstGeom>
        </xdr:spPr>
      </xdr:pic>
      <xdr:pic>
        <xdr:nvPicPr>
          <xdr:cNvPr id="65" name="Image 100">
            <a:hlinkClick xmlns:r="http://schemas.openxmlformats.org/officeDocument/2006/relationships" r:id="rId15"/>
            <a:extLst>
              <a:ext uri="{FF2B5EF4-FFF2-40B4-BE49-F238E27FC236}">
                <a16:creationId xmlns:a16="http://schemas.microsoft.com/office/drawing/2014/main" id="{E9D0FC59-B739-4AC5-B468-66BE7034AFFE}"/>
              </a:ext>
            </a:extLst>
          </xdr:cNvPr>
          <xdr:cNvPicPr>
            <a:picLocks noChangeAspect="1"/>
          </xdr:cNvPicPr>
        </xdr:nvPicPr>
        <xdr:blipFill>
          <a:blip xmlns:r="http://schemas.openxmlformats.org/officeDocument/2006/relationships" r:embed="rId16" cstate="print">
            <a:alphaModFix amt="25000"/>
            <a:extLst>
              <a:ext uri="{28A0092B-C50C-407E-A947-70E740481C1C}">
                <a14:useLocalDpi xmlns:a14="http://schemas.microsoft.com/office/drawing/2010/main" val="0"/>
              </a:ext>
            </a:extLst>
          </a:blip>
          <a:stretch>
            <a:fillRect/>
          </a:stretch>
        </xdr:blipFill>
        <xdr:spPr>
          <a:xfrm>
            <a:off x="6030590" y="114904"/>
            <a:ext cx="324212" cy="324212"/>
          </a:xfrm>
          <a:prstGeom prst="rect">
            <a:avLst/>
          </a:prstGeom>
        </xdr:spPr>
      </xdr:pic>
      <xdr:pic>
        <xdr:nvPicPr>
          <xdr:cNvPr id="66" name="Image 100">
            <a:hlinkClick xmlns:r="http://schemas.openxmlformats.org/officeDocument/2006/relationships" r:id="rId1"/>
            <a:extLst>
              <a:ext uri="{FF2B5EF4-FFF2-40B4-BE49-F238E27FC236}">
                <a16:creationId xmlns:a16="http://schemas.microsoft.com/office/drawing/2014/main" id="{22D997E5-D082-4492-84A7-8599E72DE529}"/>
              </a:ext>
            </a:extLst>
          </xdr:cNvPr>
          <xdr:cNvPicPr>
            <a:picLocks noChangeAspect="1"/>
          </xdr:cNvPicPr>
        </xdr:nvPicPr>
        <xdr:blipFill>
          <a:blip xmlns:r="http://schemas.openxmlformats.org/officeDocument/2006/relationships" r:embed="rId17" cstate="print">
            <a:alphaModFix amt="25000"/>
            <a:extLst>
              <a:ext uri="{28A0092B-C50C-407E-A947-70E740481C1C}">
                <a14:useLocalDpi xmlns:a14="http://schemas.microsoft.com/office/drawing/2010/main" val="0"/>
              </a:ext>
            </a:extLst>
          </a:blip>
          <a:stretch/>
        </xdr:blipFill>
        <xdr:spPr>
          <a:xfrm>
            <a:off x="5520597" y="123669"/>
            <a:ext cx="324212" cy="324212"/>
          </a:xfrm>
          <a:prstGeom prst="rect">
            <a:avLst/>
          </a:prstGeom>
        </xdr:spPr>
      </xdr:pic>
      <xdr:pic>
        <xdr:nvPicPr>
          <xdr:cNvPr id="67" name="Image 66">
            <a:hlinkClick xmlns:r="http://schemas.openxmlformats.org/officeDocument/2006/relationships" r:id="rId18"/>
            <a:extLst>
              <a:ext uri="{FF2B5EF4-FFF2-40B4-BE49-F238E27FC236}">
                <a16:creationId xmlns:a16="http://schemas.microsoft.com/office/drawing/2014/main" id="{072E3BCB-0FC4-4105-AD2E-92A743E7CD3A}"/>
              </a:ext>
            </a:extLst>
          </xdr:cNvPr>
          <xdr:cNvPicPr>
            <a:picLocks noChangeAspect="1"/>
          </xdr:cNvPicPr>
        </xdr:nvPicPr>
        <xdr:blipFill>
          <a:blip xmlns:r="http://schemas.openxmlformats.org/officeDocument/2006/relationships" r:embed="rId19" cstate="print">
            <a:alphaModFix amt="25000"/>
            <a:extLst>
              <a:ext uri="{28A0092B-C50C-407E-A947-70E740481C1C}">
                <a14:useLocalDpi xmlns:a14="http://schemas.microsoft.com/office/drawing/2010/main" val="0"/>
              </a:ext>
            </a:extLst>
          </a:blip>
          <a:stretch>
            <a:fillRect/>
          </a:stretch>
        </xdr:blipFill>
        <xdr:spPr>
          <a:xfrm>
            <a:off x="930639" y="119764"/>
            <a:ext cx="324212" cy="324212"/>
          </a:xfrm>
          <a:prstGeom prst="rect">
            <a:avLst/>
          </a:prstGeom>
        </xdr:spPr>
      </xdr:pic>
      <xdr:pic>
        <xdr:nvPicPr>
          <xdr:cNvPr id="68" name="Image 67">
            <a:hlinkClick xmlns:r="http://schemas.openxmlformats.org/officeDocument/2006/relationships" r:id="rId3"/>
            <a:extLst>
              <a:ext uri="{FF2B5EF4-FFF2-40B4-BE49-F238E27FC236}">
                <a16:creationId xmlns:a16="http://schemas.microsoft.com/office/drawing/2014/main" id="{7B7D749D-EC48-47D5-99B3-B59DC8D5941B}"/>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rot="10800000">
            <a:off x="295892" y="99383"/>
            <a:ext cx="304951" cy="379037"/>
          </a:xfrm>
          <a:prstGeom prst="rect">
            <a:avLst/>
          </a:prstGeom>
        </xdr:spPr>
      </xdr:pic>
      <xdr:pic>
        <xdr:nvPicPr>
          <xdr:cNvPr id="69" name="Image 68">
            <a:hlinkClick xmlns:r="http://schemas.openxmlformats.org/officeDocument/2006/relationships" r:id="rId21"/>
            <a:extLst>
              <a:ext uri="{FF2B5EF4-FFF2-40B4-BE49-F238E27FC236}">
                <a16:creationId xmlns:a16="http://schemas.microsoft.com/office/drawing/2014/main" id="{90AEAA51-7369-439E-AFA0-CAAE95A4DAF4}"/>
              </a:ext>
            </a:extLst>
          </xdr:cNvPr>
          <xdr:cNvPicPr>
            <a:picLocks noChangeAspect="1"/>
          </xdr:cNvPicPr>
        </xdr:nvPicPr>
        <xdr:blipFill>
          <a:blip xmlns:r="http://schemas.openxmlformats.org/officeDocument/2006/relationships" r:embed="rId22" cstate="print">
            <a:alphaModFix amt="25000"/>
            <a:extLst>
              <a:ext uri="{28A0092B-C50C-407E-A947-70E740481C1C}">
                <a14:useLocalDpi xmlns:a14="http://schemas.microsoft.com/office/drawing/2010/main" val="0"/>
              </a:ext>
            </a:extLst>
          </a:blip>
          <a:stretch/>
        </xdr:blipFill>
        <xdr:spPr>
          <a:xfrm>
            <a:off x="1440635" y="119764"/>
            <a:ext cx="324212" cy="324212"/>
          </a:xfrm>
          <a:prstGeom prst="rect">
            <a:avLst/>
          </a:prstGeom>
        </xdr:spPr>
      </xdr:pic>
    </xdr:grpSp>
    <xdr:clientData/>
  </xdr:twoCellAnchor>
  <xdr:twoCellAnchor editAs="absolute">
    <xdr:from>
      <xdr:col>8</xdr:col>
      <xdr:colOff>555442</xdr:colOff>
      <xdr:row>0</xdr:row>
      <xdr:rowOff>114351</xdr:rowOff>
    </xdr:from>
    <xdr:to>
      <xdr:col>9</xdr:col>
      <xdr:colOff>125274</xdr:colOff>
      <xdr:row>0</xdr:row>
      <xdr:rowOff>441103</xdr:rowOff>
    </xdr:to>
    <xdr:pic>
      <xdr:nvPicPr>
        <xdr:cNvPr id="70" name="Image 97">
          <a:hlinkClick xmlns:r="http://schemas.openxmlformats.org/officeDocument/2006/relationships" r:id="rId23"/>
          <a:extLst>
            <a:ext uri="{FF2B5EF4-FFF2-40B4-BE49-F238E27FC236}">
              <a16:creationId xmlns:a16="http://schemas.microsoft.com/office/drawing/2014/main" id="{1D901064-1AD7-4969-A29C-3C7C0F329C26}"/>
            </a:ext>
          </a:extLst>
        </xdr:cNvPr>
        <xdr:cNvPicPr>
          <a:picLocks noChangeAspect="1"/>
        </xdr:cNvPicPr>
      </xdr:nvPicPr>
      <xdr:blipFill>
        <a:blip xmlns:r="http://schemas.openxmlformats.org/officeDocument/2006/relationships" r:embed="rId24" cstate="print">
          <a:alphaModFix/>
          <a:extLst>
            <a:ext uri="{28A0092B-C50C-407E-A947-70E740481C1C}">
              <a14:useLocalDpi xmlns:a14="http://schemas.microsoft.com/office/drawing/2010/main" val="0"/>
            </a:ext>
          </a:extLst>
        </a:blip>
        <a:stretch/>
      </xdr:blipFill>
      <xdr:spPr>
        <a:xfrm>
          <a:off x="5010602" y="114351"/>
          <a:ext cx="324212" cy="32421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14077-EB3E-4198-8AB6-E97CCD9CE3AE}" name="Tableau1" displayName="Tableau1" ref="K2:O10" totalsRowShown="0">
  <sortState xmlns:xlrd2="http://schemas.microsoft.com/office/spreadsheetml/2017/richdata2" ref="K3:L9">
    <sortCondition descending="1" ref="L2:L9"/>
  </sortState>
  <tableColumns count="5">
    <tableColumn id="1" xr3:uid="{4753A040-377D-452E-B0BE-58E9301E4214}" name="Colonne1" dataDxfId="4">
      <calculatedColumnFormula>T(IF(Langue="Français",M3,N3))</calculatedColumnFormula>
    </tableColumn>
    <tableColumn id="2" xr3:uid="{A69FEE21-F562-4E29-80FA-3B4B83F1AE2C}" name="0" dataDxfId="3"/>
    <tableColumn id="3" xr3:uid="{E10A740F-2582-42A8-BA13-D56D6E80BC43}" name="02" dataDxfId="2"/>
    <tableColumn id="4" xr3:uid="{358358B4-C2FA-47CC-AE7A-EBD1FCB54B0F}" name="Colonne 4" dataDxfId="1" dataCellStyle="Monétaire"/>
    <tableColumn id="5" xr3:uid="{7DB08457-B17F-4EC9-85A3-90E79EAFC771}" name="Colonne 5" dataDxfId="0"/>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iA">
      <a:dk1>
        <a:sysClr val="windowText" lastClr="000000"/>
      </a:dk1>
      <a:lt1>
        <a:sysClr val="window" lastClr="FFFFFF"/>
      </a:lt1>
      <a:dk2>
        <a:srgbClr val="002F6C"/>
      </a:dk2>
      <a:lt2>
        <a:srgbClr val="E7E6E6"/>
      </a:lt2>
      <a:accent1>
        <a:srgbClr val="99D6EA"/>
      </a:accent1>
      <a:accent2>
        <a:srgbClr val="BCE194"/>
      </a:accent2>
      <a:accent3>
        <a:srgbClr val="9AD4CF"/>
      </a:accent3>
      <a:accent4>
        <a:srgbClr val="F3DD6D"/>
      </a:accent4>
      <a:accent5>
        <a:srgbClr val="B6B8DC"/>
      </a:accent5>
      <a:accent6>
        <a:srgbClr val="FFD785"/>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C67D-DD57-4B3A-A5D2-69C0EC9401D9}">
  <sheetPr codeName="Feuil1">
    <pageSetUpPr fitToPage="1"/>
  </sheetPr>
  <dimension ref="A1:BG478"/>
  <sheetViews>
    <sheetView showGridLines="0" showRowColHeaders="0" tabSelected="1" zoomScale="75" zoomScaleNormal="75" zoomScaleSheetLayoutView="75" zoomScalePageLayoutView="75" workbookViewId="0"/>
  </sheetViews>
  <sheetFormatPr baseColWidth="10" defaultColWidth="10.5703125" defaultRowHeight="15" x14ac:dyDescent="0.25"/>
  <cols>
    <col min="1" max="1" width="12.5703125" style="19" customWidth="1"/>
    <col min="2" max="2" width="23.5703125" style="19" customWidth="1"/>
    <col min="3" max="3" width="13.5703125" style="19" customWidth="1"/>
    <col min="4" max="4" width="24.42578125" style="19" customWidth="1"/>
    <col min="5" max="5" width="12.5703125" style="19" customWidth="1"/>
    <col min="6" max="6" width="149.42578125" style="19" customWidth="1"/>
    <col min="7" max="7" width="10.5703125" style="19" customWidth="1"/>
    <col min="8" max="8" width="16.5703125" style="19" customWidth="1"/>
    <col min="9" max="9" width="9.42578125" style="19" customWidth="1"/>
    <col min="10" max="10" width="10.5703125" style="19"/>
    <col min="11" max="11" width="2.5703125" style="19" customWidth="1"/>
    <col min="12" max="12" width="15" style="19" customWidth="1"/>
    <col min="13" max="16384" width="10.5703125" style="19"/>
  </cols>
  <sheetData>
    <row r="1" spans="1:59" ht="45" customHeight="1" x14ac:dyDescent="0.25">
      <c r="A1" s="77"/>
      <c r="B1" s="77"/>
      <c r="C1" s="77"/>
      <c r="D1" s="77"/>
      <c r="E1" s="77"/>
      <c r="F1" s="77"/>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row>
    <row r="2" spans="1:59" ht="45" customHeight="1" x14ac:dyDescent="0.25">
      <c r="A2" s="63"/>
      <c r="B2" s="457" t="str">
        <f>T(Textes!A7)</f>
        <v>PERSONNEL ET CONFIDENTIEL</v>
      </c>
      <c r="C2" s="457"/>
      <c r="D2" s="70"/>
      <c r="E2" s="63"/>
      <c r="F2" s="63"/>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row>
    <row r="3" spans="1:59" ht="60" customHeight="1" x14ac:dyDescent="0.65">
      <c r="A3" s="63"/>
      <c r="B3" s="64"/>
      <c r="C3" s="64"/>
      <c r="D3" s="64"/>
      <c r="E3" s="63"/>
      <c r="F3" s="63"/>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row>
    <row r="4" spans="1:59" ht="78" customHeight="1" x14ac:dyDescent="0.65">
      <c r="A4" s="63"/>
      <c r="B4" s="459" t="str">
        <f>T(Textes!A6)</f>
        <v>Calcul du coût 
de vie</v>
      </c>
      <c r="C4" s="459"/>
      <c r="D4" s="459"/>
      <c r="E4" s="63"/>
      <c r="F4" s="63"/>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row>
    <row r="5" spans="1:59" ht="35.25" customHeight="1" x14ac:dyDescent="0.65">
      <c r="A5" s="63"/>
      <c r="B5" s="64"/>
      <c r="C5" s="64"/>
      <c r="D5" s="64"/>
      <c r="E5" s="65"/>
      <c r="F5" s="63"/>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row>
    <row r="6" spans="1:59" ht="24" customHeight="1" x14ac:dyDescent="0.35">
      <c r="A6" s="63"/>
      <c r="B6" s="456" t="str">
        <f>T(Textes!A5)</f>
        <v>OUTIL DE BUDGET</v>
      </c>
      <c r="C6" s="456"/>
      <c r="D6" s="218"/>
      <c r="E6" s="65"/>
      <c r="F6" s="63"/>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row>
    <row r="7" spans="1:59" ht="60" customHeight="1" x14ac:dyDescent="0.65">
      <c r="A7" s="78"/>
      <c r="B7" s="64"/>
      <c r="C7" s="64"/>
      <c r="D7" s="71" t="str">
        <f>T(Textes!A16)</f>
        <v>Format: AAAA-MM-JJ</v>
      </c>
      <c r="E7" s="65"/>
      <c r="F7" s="63"/>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row>
    <row r="8" spans="1:59" ht="25.35" customHeight="1" x14ac:dyDescent="0.3">
      <c r="A8" s="66"/>
      <c r="B8" s="67" t="str">
        <f>T(Textes!A15)</f>
        <v xml:space="preserve">Budget en date du </v>
      </c>
      <c r="C8" s="458"/>
      <c r="D8" s="458"/>
      <c r="E8" s="86"/>
      <c r="F8" s="63"/>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12" customHeight="1" x14ac:dyDescent="0.3">
      <c r="A9" s="66"/>
      <c r="B9" s="69"/>
      <c r="C9" s="68"/>
      <c r="D9" s="68"/>
      <c r="E9" s="63"/>
      <c r="F9" s="63"/>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25.35" customHeight="1" x14ac:dyDescent="0.3">
      <c r="A10" s="66"/>
      <c r="B10" s="67" t="str">
        <f>T(Textes!A19)</f>
        <v>Client 1</v>
      </c>
      <c r="C10" s="455"/>
      <c r="D10" s="455"/>
      <c r="E10" s="66"/>
      <c r="F10" s="63"/>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12" customHeight="1" x14ac:dyDescent="0.3">
      <c r="A11" s="66"/>
      <c r="B11" s="69"/>
      <c r="C11" s="68"/>
      <c r="D11" s="68"/>
      <c r="E11" s="63"/>
      <c r="F11" s="63"/>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row>
    <row r="12" spans="1:59" ht="25.35" customHeight="1" x14ac:dyDescent="0.3">
      <c r="A12" s="66"/>
      <c r="B12" s="67" t="str">
        <f>T(Textes!A20)</f>
        <v>Client 2</v>
      </c>
      <c r="C12" s="455"/>
      <c r="D12" s="455"/>
      <c r="E12" s="66"/>
      <c r="F12" s="63"/>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row>
    <row r="13" spans="1:59" ht="12" customHeight="1" x14ac:dyDescent="0.3">
      <c r="A13" s="66"/>
      <c r="B13" s="69"/>
      <c r="C13" s="68"/>
      <c r="D13" s="68"/>
      <c r="E13" s="63"/>
      <c r="F13" s="63"/>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row>
    <row r="14" spans="1:59" ht="25.35" customHeight="1" x14ac:dyDescent="0.3">
      <c r="A14" s="66"/>
      <c r="B14" s="67" t="str">
        <f>Textes!A126</f>
        <v>2e période</v>
      </c>
      <c r="C14" s="455" t="s">
        <v>101</v>
      </c>
      <c r="D14" s="455"/>
      <c r="E14" s="66"/>
      <c r="F14" s="63"/>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row>
    <row r="15" spans="1:59" ht="113.1" customHeight="1" x14ac:dyDescent="0.25">
      <c r="A15" s="63"/>
      <c r="B15" s="85" t="s">
        <v>1</v>
      </c>
      <c r="C15" s="85"/>
      <c r="D15" s="63"/>
      <c r="E15" s="63"/>
      <c r="F15" s="63"/>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row>
    <row r="16" spans="1:59" x14ac:dyDescent="0.2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row>
    <row r="17" spans="1:59" x14ac:dyDescent="0.25">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row>
    <row r="18" spans="1:59" x14ac:dyDescent="0.25">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row>
    <row r="19" spans="1:59"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row>
    <row r="20" spans="1:59" x14ac:dyDescent="0.25">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row>
    <row r="21" spans="1:59" x14ac:dyDescent="0.25">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row>
    <row r="22" spans="1:59" x14ac:dyDescent="0.2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row>
    <row r="23" spans="1:59" x14ac:dyDescent="0.25">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row>
    <row r="24" spans="1:59"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row>
    <row r="25" spans="1:59"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row>
    <row r="26" spans="1:59" x14ac:dyDescent="0.2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row>
    <row r="27" spans="1:59" x14ac:dyDescent="0.25">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row>
    <row r="28" spans="1:59" x14ac:dyDescent="0.2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row>
    <row r="29" spans="1:59" x14ac:dyDescent="0.2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row>
    <row r="30" spans="1:59" x14ac:dyDescent="0.2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row>
    <row r="31" spans="1:59" x14ac:dyDescent="0.2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row>
    <row r="32" spans="1:59"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row>
    <row r="33" spans="1:59" x14ac:dyDescent="0.25">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row>
    <row r="34" spans="1:59" x14ac:dyDescent="0.25">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row>
    <row r="35" spans="1:59" x14ac:dyDescent="0.25">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row>
    <row r="36" spans="1:59" x14ac:dyDescent="0.25">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row>
    <row r="37" spans="1:59" x14ac:dyDescent="0.25">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row>
    <row r="38" spans="1:59"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row>
    <row r="39" spans="1:59"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row>
    <row r="40" spans="1:59" x14ac:dyDescent="0.2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row>
    <row r="41" spans="1:59" x14ac:dyDescent="0.2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row>
    <row r="42" spans="1:59" x14ac:dyDescent="0.2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row>
    <row r="43" spans="1:59" x14ac:dyDescent="0.2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row>
    <row r="44" spans="1:59" x14ac:dyDescent="0.2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row>
    <row r="45" spans="1:59" x14ac:dyDescent="0.2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row>
    <row r="46" spans="1:59" x14ac:dyDescent="0.2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row>
    <row r="47" spans="1:59" x14ac:dyDescent="0.25">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row>
    <row r="48" spans="1:59" x14ac:dyDescent="0.25">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row>
    <row r="49" spans="1:59" x14ac:dyDescent="0.2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row>
    <row r="50" spans="1:59" x14ac:dyDescent="0.2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row>
    <row r="51" spans="1:59" x14ac:dyDescent="0.25">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row>
    <row r="52" spans="1:59" x14ac:dyDescent="0.25">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row>
    <row r="53" spans="1:59" x14ac:dyDescent="0.25">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row>
    <row r="54" spans="1:59" x14ac:dyDescent="0.2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row>
    <row r="55" spans="1:59" x14ac:dyDescent="0.25">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row>
    <row r="56" spans="1:59" x14ac:dyDescent="0.25">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row>
    <row r="57" spans="1:59" x14ac:dyDescent="0.25">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row>
    <row r="58" spans="1:59" x14ac:dyDescent="0.2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row>
    <row r="59" spans="1:59" x14ac:dyDescent="0.25">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row>
    <row r="60" spans="1:59" x14ac:dyDescent="0.2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row>
    <row r="61" spans="1:59" x14ac:dyDescent="0.25">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row>
    <row r="62" spans="1:59" x14ac:dyDescent="0.25">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row>
    <row r="63" spans="1:59" x14ac:dyDescent="0.25">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7:59" x14ac:dyDescent="0.25">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7:59" x14ac:dyDescent="0.25">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7:59" x14ac:dyDescent="0.25">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7:59" x14ac:dyDescent="0.25">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7:59" x14ac:dyDescent="0.25">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7:59" x14ac:dyDescent="0.25">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7:59" x14ac:dyDescent="0.25">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7:59" x14ac:dyDescent="0.25">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7:59" x14ac:dyDescent="0.25">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7:59" x14ac:dyDescent="0.25">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7:59" x14ac:dyDescent="0.25">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7:59" x14ac:dyDescent="0.25">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7:59" x14ac:dyDescent="0.25">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7:59" x14ac:dyDescent="0.25">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7:59" x14ac:dyDescent="0.25">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7:59" x14ac:dyDescent="0.25">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7:59" x14ac:dyDescent="0.25">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7:59" x14ac:dyDescent="0.25">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7:59" x14ac:dyDescent="0.25">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7:59" x14ac:dyDescent="0.25">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7:59" x14ac:dyDescent="0.25">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7:59" x14ac:dyDescent="0.25">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7:59" x14ac:dyDescent="0.25">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7:59" x14ac:dyDescent="0.25">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7:59" x14ac:dyDescent="0.25">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7:59" x14ac:dyDescent="0.25">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7:59" x14ac:dyDescent="0.25">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7:59" x14ac:dyDescent="0.25">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7:59" x14ac:dyDescent="0.25">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7:59" x14ac:dyDescent="0.25">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7:59" x14ac:dyDescent="0.25">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7:59" x14ac:dyDescent="0.25">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7:59" x14ac:dyDescent="0.25">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7:59" x14ac:dyDescent="0.25">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7:59" x14ac:dyDescent="0.25">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7:59" x14ac:dyDescent="0.25">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7:59" x14ac:dyDescent="0.25">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7:59" x14ac:dyDescent="0.25">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7:59" x14ac:dyDescent="0.25">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7:59" x14ac:dyDescent="0.25">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7:59" x14ac:dyDescent="0.25">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7:59" x14ac:dyDescent="0.25">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7:59" x14ac:dyDescent="0.25">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7:59" x14ac:dyDescent="0.25">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7:59" x14ac:dyDescent="0.25">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7:59" x14ac:dyDescent="0.25">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7:59" x14ac:dyDescent="0.25">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7:59" x14ac:dyDescent="0.25">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7:59" x14ac:dyDescent="0.25">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7:59" x14ac:dyDescent="0.25">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7:59" x14ac:dyDescent="0.25">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7:59" x14ac:dyDescent="0.25">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7:59" x14ac:dyDescent="0.25">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7:59" x14ac:dyDescent="0.25">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7:59" x14ac:dyDescent="0.25">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7:59" x14ac:dyDescent="0.25">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7:59" x14ac:dyDescent="0.25">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7:59" x14ac:dyDescent="0.25">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7:59" x14ac:dyDescent="0.25">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7:59" x14ac:dyDescent="0.25">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7:59" x14ac:dyDescent="0.25">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7:59" x14ac:dyDescent="0.25">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7:59" x14ac:dyDescent="0.25">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7:59" x14ac:dyDescent="0.25">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7:59" x14ac:dyDescent="0.25">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7:59" x14ac:dyDescent="0.25">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7:59" x14ac:dyDescent="0.25">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7:59" x14ac:dyDescent="0.25">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7:59" x14ac:dyDescent="0.25">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7:59" x14ac:dyDescent="0.25">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7:59" x14ac:dyDescent="0.25">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7:59" x14ac:dyDescent="0.25">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7:59" x14ac:dyDescent="0.25">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7:59" x14ac:dyDescent="0.25">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7:59" x14ac:dyDescent="0.25">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7:59" x14ac:dyDescent="0.25">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7:59" x14ac:dyDescent="0.25">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7:59" x14ac:dyDescent="0.25">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7:59" x14ac:dyDescent="0.25">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7:59" x14ac:dyDescent="0.25">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7:59" x14ac:dyDescent="0.25">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7:59" x14ac:dyDescent="0.25">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7:59" x14ac:dyDescent="0.25">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7:59" x14ac:dyDescent="0.25">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7:59" x14ac:dyDescent="0.25">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7:59" x14ac:dyDescent="0.25">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7:59" x14ac:dyDescent="0.25">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7:59" x14ac:dyDescent="0.25">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7:59" x14ac:dyDescent="0.25">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7:59" x14ac:dyDescent="0.25">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7:59" x14ac:dyDescent="0.25">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7:59" x14ac:dyDescent="0.25">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7:59" x14ac:dyDescent="0.25">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7:59" x14ac:dyDescent="0.25">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7:59" x14ac:dyDescent="0.25">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7:59" x14ac:dyDescent="0.25">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7:59" x14ac:dyDescent="0.25">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7:59" x14ac:dyDescent="0.25">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7:59" x14ac:dyDescent="0.25">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7:59" x14ac:dyDescent="0.25">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7:59" x14ac:dyDescent="0.25">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7:59" x14ac:dyDescent="0.25">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7:59" x14ac:dyDescent="0.25">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7:59" x14ac:dyDescent="0.25">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7:59" x14ac:dyDescent="0.25">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7:59" x14ac:dyDescent="0.25">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7:59" x14ac:dyDescent="0.25">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7:59" x14ac:dyDescent="0.25">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7:59" x14ac:dyDescent="0.25">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7:59" x14ac:dyDescent="0.25">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7:59" x14ac:dyDescent="0.25">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7:59" x14ac:dyDescent="0.25">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7:59" x14ac:dyDescent="0.25">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7:59" x14ac:dyDescent="0.25">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7:59" x14ac:dyDescent="0.25">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7:59" x14ac:dyDescent="0.25">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7:59" x14ac:dyDescent="0.25">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7:59" x14ac:dyDescent="0.25">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7:59" x14ac:dyDescent="0.25">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7:59" x14ac:dyDescent="0.25">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7:59" x14ac:dyDescent="0.25">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7:59" x14ac:dyDescent="0.25">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7:59" x14ac:dyDescent="0.25">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7:59" x14ac:dyDescent="0.25">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7:59" x14ac:dyDescent="0.25">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7:59" x14ac:dyDescent="0.25">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7:59" x14ac:dyDescent="0.25">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7:59" x14ac:dyDescent="0.25">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7:59" x14ac:dyDescent="0.25">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c r="BE353" s="41"/>
      <c r="BF353" s="41"/>
      <c r="BG353" s="41"/>
    </row>
    <row r="354" spans="7:59" x14ac:dyDescent="0.25">
      <c r="G354" s="41"/>
      <c r="H354" s="41"/>
      <c r="I354" s="41"/>
      <c r="J354" s="41"/>
      <c r="K354" s="41"/>
      <c r="L354" s="41"/>
      <c r="M354" s="41"/>
      <c r="N354" s="41"/>
      <c r="O354" s="41"/>
      <c r="P354" s="41"/>
      <c r="Q354" s="41"/>
      <c r="R354" s="41"/>
      <c r="S354" s="41"/>
      <c r="T354" s="41"/>
      <c r="U354" s="41"/>
      <c r="V354" s="41"/>
      <c r="W354" s="41"/>
      <c r="X354" s="41"/>
      <c r="Y354" s="41"/>
      <c r="Z354" s="41"/>
      <c r="AA354" s="41"/>
      <c r="AB354" s="41"/>
      <c r="AC354" s="41"/>
      <c r="AD354" s="41"/>
      <c r="AE354" s="41"/>
      <c r="AF354" s="41"/>
      <c r="AG354" s="41"/>
      <c r="AH354" s="41"/>
      <c r="AI354" s="41"/>
      <c r="AJ354" s="41"/>
      <c r="AK354" s="41"/>
      <c r="AL354" s="41"/>
      <c r="AM354" s="41"/>
      <c r="AN354" s="41"/>
      <c r="AO354" s="41"/>
      <c r="AP354" s="41"/>
      <c r="AQ354" s="41"/>
      <c r="AR354" s="41"/>
      <c r="AS354" s="41"/>
      <c r="AT354" s="41"/>
      <c r="AU354" s="41"/>
      <c r="AV354" s="41"/>
      <c r="AW354" s="41"/>
      <c r="AX354" s="41"/>
      <c r="AY354" s="41"/>
      <c r="AZ354" s="41"/>
      <c r="BA354" s="41"/>
      <c r="BB354" s="41"/>
      <c r="BC354" s="41"/>
      <c r="BD354" s="41"/>
      <c r="BE354" s="41"/>
      <c r="BF354" s="41"/>
      <c r="BG354" s="41"/>
    </row>
    <row r="355" spans="7:59" x14ac:dyDescent="0.25">
      <c r="G355" s="41"/>
      <c r="H355" s="41"/>
      <c r="I355" s="41"/>
      <c r="J355" s="41"/>
      <c r="K355" s="41"/>
      <c r="L355" s="41"/>
      <c r="M355" s="41"/>
      <c r="N355" s="41"/>
      <c r="O355" s="41"/>
      <c r="P355" s="41"/>
      <c r="Q355" s="41"/>
      <c r="R355" s="41"/>
      <c r="S355" s="41"/>
      <c r="T355" s="41"/>
      <c r="U355" s="41"/>
      <c r="V355" s="41"/>
      <c r="W355" s="41"/>
      <c r="X355" s="41"/>
      <c r="Y355" s="41"/>
      <c r="Z355" s="41"/>
      <c r="AA355" s="41"/>
      <c r="AB355" s="41"/>
      <c r="AC355" s="41"/>
      <c r="AD355" s="41"/>
      <c r="AE355" s="41"/>
      <c r="AF355" s="41"/>
      <c r="AG355" s="41"/>
      <c r="AH355" s="41"/>
      <c r="AI355" s="41"/>
      <c r="AJ355" s="41"/>
      <c r="AK355" s="41"/>
      <c r="AL355" s="41"/>
      <c r="AM355" s="41"/>
      <c r="AN355" s="41"/>
      <c r="AO355" s="41"/>
      <c r="AP355" s="41"/>
      <c r="AQ355" s="41"/>
      <c r="AR355" s="41"/>
      <c r="AS355" s="41"/>
      <c r="AT355" s="41"/>
      <c r="AU355" s="41"/>
      <c r="AV355" s="41"/>
      <c r="AW355" s="41"/>
      <c r="AX355" s="41"/>
      <c r="AY355" s="41"/>
      <c r="AZ355" s="41"/>
      <c r="BA355" s="41"/>
      <c r="BB355" s="41"/>
      <c r="BC355" s="41"/>
      <c r="BD355" s="41"/>
      <c r="BE355" s="41"/>
      <c r="BF355" s="41"/>
      <c r="BG355" s="41"/>
    </row>
    <row r="356" spans="7:59" x14ac:dyDescent="0.25">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c r="AF356" s="41"/>
      <c r="AG356" s="41"/>
      <c r="AH356" s="41"/>
      <c r="AI356" s="41"/>
      <c r="AJ356" s="41"/>
      <c r="AK356" s="41"/>
      <c r="AL356" s="41"/>
      <c r="AM356" s="41"/>
      <c r="AN356" s="41"/>
      <c r="AO356" s="41"/>
      <c r="AP356" s="41"/>
      <c r="AQ356" s="41"/>
      <c r="AR356" s="41"/>
      <c r="AS356" s="41"/>
      <c r="AT356" s="41"/>
      <c r="AU356" s="41"/>
      <c r="AV356" s="41"/>
      <c r="AW356" s="41"/>
      <c r="AX356" s="41"/>
      <c r="AY356" s="41"/>
      <c r="AZ356" s="41"/>
      <c r="BA356" s="41"/>
      <c r="BB356" s="41"/>
      <c r="BC356" s="41"/>
      <c r="BD356" s="41"/>
      <c r="BE356" s="41"/>
      <c r="BF356" s="41"/>
      <c r="BG356" s="41"/>
    </row>
    <row r="357" spans="7:59" x14ac:dyDescent="0.25">
      <c r="G357" s="41"/>
      <c r="H357" s="41"/>
      <c r="I357" s="41"/>
      <c r="J357" s="41"/>
      <c r="K357" s="41"/>
      <c r="L357" s="41"/>
      <c r="M357" s="41"/>
      <c r="N357" s="41"/>
      <c r="O357" s="41"/>
      <c r="P357" s="41"/>
      <c r="Q357" s="41"/>
      <c r="R357" s="41"/>
      <c r="S357" s="41"/>
      <c r="T357" s="41"/>
      <c r="U357" s="41"/>
      <c r="V357" s="41"/>
      <c r="W357" s="41"/>
      <c r="X357" s="41"/>
      <c r="Y357" s="41"/>
      <c r="Z357" s="41"/>
      <c r="AA357" s="41"/>
      <c r="AB357" s="41"/>
      <c r="AC357" s="41"/>
      <c r="AD357" s="41"/>
      <c r="AE357" s="41"/>
      <c r="AF357" s="41"/>
      <c r="AG357" s="41"/>
      <c r="AH357" s="41"/>
      <c r="AI357" s="41"/>
      <c r="AJ357" s="41"/>
      <c r="AK357" s="41"/>
      <c r="AL357" s="41"/>
      <c r="AM357" s="41"/>
      <c r="AN357" s="41"/>
      <c r="AO357" s="41"/>
      <c r="AP357" s="41"/>
      <c r="AQ357" s="41"/>
      <c r="AR357" s="41"/>
      <c r="AS357" s="41"/>
      <c r="AT357" s="41"/>
      <c r="AU357" s="41"/>
      <c r="AV357" s="41"/>
      <c r="AW357" s="41"/>
      <c r="AX357" s="41"/>
      <c r="AY357" s="41"/>
      <c r="AZ357" s="41"/>
      <c r="BA357" s="41"/>
      <c r="BB357" s="41"/>
      <c r="BC357" s="41"/>
      <c r="BD357" s="41"/>
      <c r="BE357" s="41"/>
      <c r="BF357" s="41"/>
      <c r="BG357" s="41"/>
    </row>
    <row r="358" spans="7:59" x14ac:dyDescent="0.25">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41"/>
      <c r="AQ358" s="41"/>
      <c r="AR358" s="41"/>
      <c r="AS358" s="41"/>
      <c r="AT358" s="41"/>
      <c r="AU358" s="41"/>
      <c r="AV358" s="41"/>
      <c r="AW358" s="41"/>
      <c r="AX358" s="41"/>
      <c r="AY358" s="41"/>
      <c r="AZ358" s="41"/>
      <c r="BA358" s="41"/>
      <c r="BB358" s="41"/>
      <c r="BC358" s="41"/>
      <c r="BD358" s="41"/>
      <c r="BE358" s="41"/>
      <c r="BF358" s="41"/>
      <c r="BG358" s="41"/>
    </row>
    <row r="359" spans="7:59" x14ac:dyDescent="0.25">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c r="AF359" s="41"/>
      <c r="AG359" s="41"/>
      <c r="AH359" s="41"/>
      <c r="AI359" s="41"/>
      <c r="AJ359" s="41"/>
      <c r="AK359" s="41"/>
      <c r="AL359" s="41"/>
      <c r="AM359" s="41"/>
      <c r="AN359" s="41"/>
      <c r="AO359" s="41"/>
      <c r="AP359" s="41"/>
      <c r="AQ359" s="41"/>
      <c r="AR359" s="41"/>
      <c r="AS359" s="41"/>
      <c r="AT359" s="41"/>
      <c r="AU359" s="41"/>
      <c r="AV359" s="41"/>
      <c r="AW359" s="41"/>
      <c r="AX359" s="41"/>
      <c r="AY359" s="41"/>
      <c r="AZ359" s="41"/>
      <c r="BA359" s="41"/>
      <c r="BB359" s="41"/>
      <c r="BC359" s="41"/>
      <c r="BD359" s="41"/>
      <c r="BE359" s="41"/>
      <c r="BF359" s="41"/>
      <c r="BG359" s="41"/>
    </row>
    <row r="360" spans="7:59" x14ac:dyDescent="0.25">
      <c r="G360" s="41"/>
      <c r="H360" s="41"/>
      <c r="I360" s="41"/>
      <c r="J360" s="41"/>
      <c r="K360" s="41"/>
      <c r="L360" s="41"/>
      <c r="M360" s="41"/>
      <c r="N360" s="41"/>
      <c r="O360" s="41"/>
      <c r="P360" s="41"/>
      <c r="Q360" s="41"/>
      <c r="R360" s="41"/>
      <c r="S360" s="41"/>
      <c r="T360" s="41"/>
      <c r="U360" s="41"/>
      <c r="V360" s="41"/>
      <c r="W360" s="41"/>
      <c r="X360" s="41"/>
      <c r="Y360" s="41"/>
      <c r="Z360" s="41"/>
      <c r="AA360" s="41"/>
      <c r="AB360" s="41"/>
      <c r="AC360" s="41"/>
      <c r="AD360" s="41"/>
      <c r="AE360" s="41"/>
      <c r="AF360" s="41"/>
      <c r="AG360" s="41"/>
      <c r="AH360" s="41"/>
      <c r="AI360" s="41"/>
      <c r="AJ360" s="41"/>
      <c r="AK360" s="41"/>
      <c r="AL360" s="41"/>
      <c r="AM360" s="41"/>
      <c r="AN360" s="41"/>
      <c r="AO360" s="41"/>
      <c r="AP360" s="41"/>
      <c r="AQ360" s="41"/>
      <c r="AR360" s="41"/>
      <c r="AS360" s="41"/>
      <c r="AT360" s="41"/>
      <c r="AU360" s="41"/>
      <c r="AV360" s="41"/>
      <c r="AW360" s="41"/>
      <c r="AX360" s="41"/>
      <c r="AY360" s="41"/>
      <c r="AZ360" s="41"/>
      <c r="BA360" s="41"/>
      <c r="BB360" s="41"/>
      <c r="BC360" s="41"/>
      <c r="BD360" s="41"/>
      <c r="BE360" s="41"/>
      <c r="BF360" s="41"/>
      <c r="BG360" s="41"/>
    </row>
    <row r="361" spans="7:59" x14ac:dyDescent="0.25">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41"/>
      <c r="AQ361" s="41"/>
      <c r="AR361" s="41"/>
      <c r="AS361" s="41"/>
      <c r="AT361" s="41"/>
      <c r="AU361" s="41"/>
      <c r="AV361" s="41"/>
      <c r="AW361" s="41"/>
      <c r="AX361" s="41"/>
      <c r="AY361" s="41"/>
      <c r="AZ361" s="41"/>
      <c r="BA361" s="41"/>
      <c r="BB361" s="41"/>
      <c r="BC361" s="41"/>
      <c r="BD361" s="41"/>
      <c r="BE361" s="41"/>
      <c r="BF361" s="41"/>
      <c r="BG361" s="41"/>
    </row>
    <row r="362" spans="7:59" x14ac:dyDescent="0.25">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c r="BF362" s="41"/>
      <c r="BG362" s="41"/>
    </row>
    <row r="363" spans="7:59" x14ac:dyDescent="0.25">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41"/>
      <c r="AU363" s="41"/>
      <c r="AV363" s="41"/>
      <c r="AW363" s="41"/>
      <c r="AX363" s="41"/>
      <c r="AY363" s="41"/>
      <c r="AZ363" s="41"/>
      <c r="BA363" s="41"/>
      <c r="BB363" s="41"/>
      <c r="BC363" s="41"/>
      <c r="BD363" s="41"/>
      <c r="BE363" s="41"/>
      <c r="BF363" s="41"/>
      <c r="BG363" s="41"/>
    </row>
    <row r="364" spans="7:59" x14ac:dyDescent="0.25">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AR364" s="41"/>
      <c r="AS364" s="41"/>
      <c r="AT364" s="41"/>
      <c r="AU364" s="41"/>
      <c r="AV364" s="41"/>
      <c r="AW364" s="41"/>
      <c r="AX364" s="41"/>
      <c r="AY364" s="41"/>
      <c r="AZ364" s="41"/>
      <c r="BA364" s="41"/>
      <c r="BB364" s="41"/>
      <c r="BC364" s="41"/>
      <c r="BD364" s="41"/>
      <c r="BE364" s="41"/>
      <c r="BF364" s="41"/>
      <c r="BG364" s="41"/>
    </row>
    <row r="365" spans="7:59" x14ac:dyDescent="0.25">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c r="AP365" s="41"/>
      <c r="AQ365" s="41"/>
      <c r="AR365" s="41"/>
      <c r="AS365" s="41"/>
      <c r="AT365" s="41"/>
      <c r="AU365" s="41"/>
      <c r="AV365" s="41"/>
      <c r="AW365" s="41"/>
      <c r="AX365" s="41"/>
      <c r="AY365" s="41"/>
      <c r="AZ365" s="41"/>
      <c r="BA365" s="41"/>
      <c r="BB365" s="41"/>
      <c r="BC365" s="41"/>
      <c r="BD365" s="41"/>
      <c r="BE365" s="41"/>
      <c r="BF365" s="41"/>
      <c r="BG365" s="41"/>
    </row>
    <row r="366" spans="7:59" x14ac:dyDescent="0.25">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row>
    <row r="367" spans="7:59" x14ac:dyDescent="0.25">
      <c r="G367" s="41"/>
      <c r="H367" s="41"/>
      <c r="I367" s="41"/>
      <c r="J367" s="41"/>
      <c r="K367" s="41"/>
      <c r="L367" s="41"/>
      <c r="M367" s="41"/>
      <c r="N367" s="41"/>
      <c r="O367" s="41"/>
      <c r="P367" s="4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c r="AP367" s="41"/>
      <c r="AQ367" s="41"/>
      <c r="AR367" s="41"/>
      <c r="AS367" s="41"/>
      <c r="AT367" s="41"/>
      <c r="AU367" s="41"/>
      <c r="AV367" s="41"/>
      <c r="AW367" s="41"/>
      <c r="AX367" s="41"/>
      <c r="AY367" s="41"/>
      <c r="AZ367" s="41"/>
      <c r="BA367" s="41"/>
      <c r="BB367" s="41"/>
      <c r="BC367" s="41"/>
      <c r="BD367" s="41"/>
      <c r="BE367" s="41"/>
      <c r="BF367" s="41"/>
      <c r="BG367" s="41"/>
    </row>
    <row r="368" spans="7:59" x14ac:dyDescent="0.25">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row>
    <row r="369" spans="7:59" x14ac:dyDescent="0.25">
      <c r="G369" s="41"/>
      <c r="H369" s="41"/>
      <c r="I369" s="41"/>
      <c r="J369" s="41"/>
      <c r="K369" s="41"/>
      <c r="L369" s="41"/>
      <c r="M369" s="41"/>
      <c r="N369" s="41"/>
      <c r="O369" s="41"/>
      <c r="P369" s="4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c r="AP369" s="41"/>
      <c r="AQ369" s="41"/>
      <c r="AR369" s="41"/>
      <c r="AS369" s="41"/>
      <c r="AT369" s="41"/>
      <c r="AU369" s="41"/>
      <c r="AV369" s="41"/>
      <c r="AW369" s="41"/>
      <c r="AX369" s="41"/>
      <c r="AY369" s="41"/>
      <c r="AZ369" s="41"/>
      <c r="BA369" s="41"/>
      <c r="BB369" s="41"/>
      <c r="BC369" s="41"/>
      <c r="BD369" s="41"/>
      <c r="BE369" s="41"/>
      <c r="BF369" s="41"/>
      <c r="BG369" s="41"/>
    </row>
    <row r="370" spans="7:59" x14ac:dyDescent="0.25">
      <c r="G370" s="41"/>
      <c r="H370" s="41"/>
      <c r="I370" s="41"/>
      <c r="J370" s="41"/>
      <c r="K370" s="41"/>
      <c r="L370" s="41"/>
      <c r="M370" s="41"/>
      <c r="N370" s="41"/>
      <c r="O370" s="41"/>
      <c r="P370" s="41"/>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c r="AP370" s="41"/>
      <c r="AQ370" s="41"/>
      <c r="AR370" s="41"/>
      <c r="AS370" s="41"/>
      <c r="AT370" s="41"/>
      <c r="AU370" s="41"/>
      <c r="AV370" s="41"/>
      <c r="AW370" s="41"/>
      <c r="AX370" s="41"/>
      <c r="AY370" s="41"/>
      <c r="AZ370" s="41"/>
      <c r="BA370" s="41"/>
      <c r="BB370" s="41"/>
      <c r="BC370" s="41"/>
      <c r="BD370" s="41"/>
      <c r="BE370" s="41"/>
      <c r="BF370" s="41"/>
      <c r="BG370" s="41"/>
    </row>
    <row r="371" spans="7:59" x14ac:dyDescent="0.25">
      <c r="G371" s="41"/>
      <c r="H371" s="41"/>
      <c r="I371" s="41"/>
      <c r="J371" s="41"/>
      <c r="K371" s="41"/>
      <c r="L371" s="41"/>
      <c r="M371" s="41"/>
      <c r="N371" s="41"/>
      <c r="O371" s="41"/>
      <c r="P371" s="41"/>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c r="AP371" s="41"/>
      <c r="AQ371" s="41"/>
      <c r="AR371" s="41"/>
      <c r="AS371" s="41"/>
      <c r="AT371" s="41"/>
      <c r="AU371" s="41"/>
      <c r="AV371" s="41"/>
      <c r="AW371" s="41"/>
      <c r="AX371" s="41"/>
      <c r="AY371" s="41"/>
      <c r="AZ371" s="41"/>
      <c r="BA371" s="41"/>
      <c r="BB371" s="41"/>
      <c r="BC371" s="41"/>
      <c r="BD371" s="41"/>
      <c r="BE371" s="41"/>
      <c r="BF371" s="41"/>
      <c r="BG371" s="41"/>
    </row>
    <row r="372" spans="7:59" x14ac:dyDescent="0.25">
      <c r="G372" s="41"/>
      <c r="H372" s="41"/>
      <c r="I372" s="41"/>
      <c r="J372" s="41"/>
      <c r="K372" s="41"/>
      <c r="L372" s="41"/>
      <c r="M372" s="41"/>
      <c r="N372" s="41"/>
      <c r="O372" s="41"/>
      <c r="P372" s="41"/>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c r="AP372" s="41"/>
      <c r="AQ372" s="41"/>
      <c r="AR372" s="41"/>
      <c r="AS372" s="41"/>
      <c r="AT372" s="41"/>
      <c r="AU372" s="41"/>
      <c r="AV372" s="41"/>
      <c r="AW372" s="41"/>
      <c r="AX372" s="41"/>
      <c r="AY372" s="41"/>
      <c r="AZ372" s="41"/>
      <c r="BA372" s="41"/>
      <c r="BB372" s="41"/>
      <c r="BC372" s="41"/>
      <c r="BD372" s="41"/>
      <c r="BE372" s="41"/>
      <c r="BF372" s="41"/>
      <c r="BG372" s="41"/>
    </row>
    <row r="373" spans="7:59" x14ac:dyDescent="0.25">
      <c r="G373" s="41"/>
      <c r="H373" s="41"/>
      <c r="I373" s="41"/>
      <c r="J373" s="41"/>
      <c r="K373" s="41"/>
      <c r="L373" s="41"/>
      <c r="M373" s="41"/>
      <c r="N373" s="41"/>
      <c r="O373" s="41"/>
      <c r="P373" s="41"/>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c r="AP373" s="41"/>
      <c r="AQ373" s="41"/>
      <c r="AR373" s="41"/>
      <c r="AS373" s="41"/>
      <c r="AT373" s="41"/>
      <c r="AU373" s="41"/>
      <c r="AV373" s="41"/>
      <c r="AW373" s="41"/>
      <c r="AX373" s="41"/>
      <c r="AY373" s="41"/>
      <c r="AZ373" s="41"/>
      <c r="BA373" s="41"/>
      <c r="BB373" s="41"/>
      <c r="BC373" s="41"/>
      <c r="BD373" s="41"/>
      <c r="BE373" s="41"/>
      <c r="BF373" s="41"/>
      <c r="BG373" s="41"/>
    </row>
    <row r="374" spans="7:59" x14ac:dyDescent="0.25">
      <c r="G374" s="41"/>
      <c r="H374" s="41"/>
      <c r="I374" s="41"/>
      <c r="J374" s="41"/>
      <c r="K374" s="41"/>
      <c r="L374" s="41"/>
      <c r="M374" s="41"/>
      <c r="N374" s="41"/>
      <c r="O374" s="41"/>
      <c r="P374" s="41"/>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c r="AP374" s="41"/>
      <c r="AQ374" s="41"/>
      <c r="AR374" s="41"/>
      <c r="AS374" s="41"/>
      <c r="AT374" s="41"/>
      <c r="AU374" s="41"/>
      <c r="AV374" s="41"/>
      <c r="AW374" s="41"/>
      <c r="AX374" s="41"/>
      <c r="AY374" s="41"/>
      <c r="AZ374" s="41"/>
      <c r="BA374" s="41"/>
      <c r="BB374" s="41"/>
      <c r="BC374" s="41"/>
      <c r="BD374" s="41"/>
      <c r="BE374" s="41"/>
      <c r="BF374" s="41"/>
      <c r="BG374" s="41"/>
    </row>
    <row r="375" spans="7:59" x14ac:dyDescent="0.25">
      <c r="G375" s="41"/>
      <c r="H375" s="41"/>
      <c r="I375" s="41"/>
      <c r="J375" s="41"/>
      <c r="K375" s="41"/>
      <c r="L375" s="41"/>
      <c r="M375" s="41"/>
      <c r="N375" s="41"/>
      <c r="O375" s="41"/>
      <c r="P375" s="41"/>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c r="AP375" s="41"/>
      <c r="AQ375" s="41"/>
      <c r="AR375" s="41"/>
      <c r="AS375" s="41"/>
      <c r="AT375" s="41"/>
      <c r="AU375" s="41"/>
      <c r="AV375" s="41"/>
      <c r="AW375" s="41"/>
      <c r="AX375" s="41"/>
      <c r="AY375" s="41"/>
      <c r="AZ375" s="41"/>
      <c r="BA375" s="41"/>
      <c r="BB375" s="41"/>
      <c r="BC375" s="41"/>
      <c r="BD375" s="41"/>
      <c r="BE375" s="41"/>
      <c r="BF375" s="41"/>
      <c r="BG375" s="41"/>
    </row>
    <row r="376" spans="7:59" x14ac:dyDescent="0.25">
      <c r="G376" s="41"/>
      <c r="H376" s="41"/>
      <c r="I376" s="41"/>
      <c r="J376" s="41"/>
      <c r="K376" s="41"/>
      <c r="L376" s="41"/>
      <c r="M376" s="41"/>
      <c r="N376" s="41"/>
      <c r="O376" s="41"/>
      <c r="P376" s="41"/>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c r="AP376" s="41"/>
      <c r="AQ376" s="41"/>
      <c r="AR376" s="41"/>
      <c r="AS376" s="41"/>
      <c r="AT376" s="41"/>
      <c r="AU376" s="41"/>
      <c r="AV376" s="41"/>
      <c r="AW376" s="41"/>
      <c r="AX376" s="41"/>
      <c r="AY376" s="41"/>
      <c r="AZ376" s="41"/>
      <c r="BA376" s="41"/>
      <c r="BB376" s="41"/>
      <c r="BC376" s="41"/>
      <c r="BD376" s="41"/>
      <c r="BE376" s="41"/>
      <c r="BF376" s="41"/>
      <c r="BG376" s="41"/>
    </row>
    <row r="377" spans="7:59" x14ac:dyDescent="0.25">
      <c r="G377" s="41"/>
      <c r="H377" s="41"/>
      <c r="I377" s="41"/>
      <c r="J377" s="41"/>
      <c r="K377" s="41"/>
      <c r="L377" s="41"/>
      <c r="M377" s="41"/>
      <c r="N377" s="41"/>
      <c r="O377" s="41"/>
      <c r="P377" s="41"/>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c r="AP377" s="41"/>
      <c r="AQ377" s="41"/>
      <c r="AR377" s="41"/>
      <c r="AS377" s="41"/>
      <c r="AT377" s="41"/>
      <c r="AU377" s="41"/>
      <c r="AV377" s="41"/>
      <c r="AW377" s="41"/>
      <c r="AX377" s="41"/>
      <c r="AY377" s="41"/>
      <c r="AZ377" s="41"/>
      <c r="BA377" s="41"/>
      <c r="BB377" s="41"/>
      <c r="BC377" s="41"/>
      <c r="BD377" s="41"/>
      <c r="BE377" s="41"/>
      <c r="BF377" s="41"/>
      <c r="BG377" s="41"/>
    </row>
    <row r="378" spans="7:59" x14ac:dyDescent="0.25">
      <c r="G378" s="41"/>
      <c r="H378" s="41"/>
      <c r="I378" s="41"/>
      <c r="J378" s="41"/>
      <c r="K378" s="41"/>
      <c r="L378" s="41"/>
      <c r="M378" s="41"/>
      <c r="N378" s="41"/>
      <c r="O378" s="41"/>
      <c r="P378" s="41"/>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c r="AP378" s="41"/>
      <c r="AQ378" s="41"/>
      <c r="AR378" s="41"/>
      <c r="AS378" s="41"/>
      <c r="AT378" s="41"/>
      <c r="AU378" s="41"/>
      <c r="AV378" s="41"/>
      <c r="AW378" s="41"/>
      <c r="AX378" s="41"/>
      <c r="AY378" s="41"/>
      <c r="AZ378" s="41"/>
      <c r="BA378" s="41"/>
      <c r="BB378" s="41"/>
      <c r="BC378" s="41"/>
      <c r="BD378" s="41"/>
      <c r="BE378" s="41"/>
      <c r="BF378" s="41"/>
      <c r="BG378" s="41"/>
    </row>
    <row r="379" spans="7:59" x14ac:dyDescent="0.25">
      <c r="G379" s="41"/>
      <c r="H379" s="41"/>
      <c r="I379" s="41"/>
      <c r="J379" s="41"/>
      <c r="K379" s="41"/>
      <c r="L379" s="41"/>
      <c r="M379" s="41"/>
      <c r="N379" s="41"/>
      <c r="O379" s="41"/>
      <c r="P379" s="4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c r="AP379" s="41"/>
      <c r="AQ379" s="41"/>
      <c r="AR379" s="41"/>
      <c r="AS379" s="41"/>
      <c r="AT379" s="41"/>
      <c r="AU379" s="41"/>
      <c r="AV379" s="41"/>
      <c r="AW379" s="41"/>
      <c r="AX379" s="41"/>
      <c r="AY379" s="41"/>
      <c r="AZ379" s="41"/>
      <c r="BA379" s="41"/>
      <c r="BB379" s="41"/>
      <c r="BC379" s="41"/>
      <c r="BD379" s="41"/>
      <c r="BE379" s="41"/>
      <c r="BF379" s="41"/>
      <c r="BG379" s="41"/>
    </row>
    <row r="380" spans="7:59" x14ac:dyDescent="0.25">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c r="AP380" s="41"/>
      <c r="AQ380" s="41"/>
      <c r="AR380" s="41"/>
      <c r="AS380" s="41"/>
      <c r="AT380" s="41"/>
      <c r="AU380" s="41"/>
      <c r="AV380" s="41"/>
      <c r="AW380" s="41"/>
      <c r="AX380" s="41"/>
      <c r="AY380" s="41"/>
      <c r="AZ380" s="41"/>
      <c r="BA380" s="41"/>
      <c r="BB380" s="41"/>
      <c r="BC380" s="41"/>
      <c r="BD380" s="41"/>
      <c r="BE380" s="41"/>
      <c r="BF380" s="41"/>
      <c r="BG380" s="41"/>
    </row>
    <row r="381" spans="7:59" x14ac:dyDescent="0.25">
      <c r="G381" s="41"/>
      <c r="H381" s="41"/>
      <c r="I381" s="41"/>
      <c r="J381" s="41"/>
      <c r="K381" s="41"/>
      <c r="L381" s="41"/>
      <c r="M381" s="41"/>
      <c r="N381" s="41"/>
      <c r="O381" s="41"/>
      <c r="P381" s="4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1"/>
      <c r="AT381" s="41"/>
      <c r="AU381" s="41"/>
      <c r="AV381" s="41"/>
      <c r="AW381" s="41"/>
      <c r="AX381" s="41"/>
      <c r="AY381" s="41"/>
      <c r="AZ381" s="41"/>
      <c r="BA381" s="41"/>
      <c r="BB381" s="41"/>
      <c r="BC381" s="41"/>
      <c r="BD381" s="41"/>
      <c r="BE381" s="41"/>
      <c r="BF381" s="41"/>
      <c r="BG381" s="41"/>
    </row>
    <row r="382" spans="7:59" x14ac:dyDescent="0.25">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c r="AP382" s="41"/>
      <c r="AQ382" s="41"/>
      <c r="AR382" s="41"/>
      <c r="AS382" s="41"/>
      <c r="AT382" s="41"/>
      <c r="AU382" s="41"/>
      <c r="AV382" s="41"/>
      <c r="AW382" s="41"/>
      <c r="AX382" s="41"/>
      <c r="AY382" s="41"/>
      <c r="AZ382" s="41"/>
      <c r="BA382" s="41"/>
      <c r="BB382" s="41"/>
      <c r="BC382" s="41"/>
      <c r="BD382" s="41"/>
      <c r="BE382" s="41"/>
      <c r="BF382" s="41"/>
      <c r="BG382" s="41"/>
    </row>
    <row r="383" spans="7:59" x14ac:dyDescent="0.25">
      <c r="G383" s="41"/>
      <c r="H383" s="41"/>
      <c r="I383" s="41"/>
      <c r="J383" s="41"/>
      <c r="K383" s="41"/>
      <c r="L383" s="41"/>
      <c r="M383" s="41"/>
      <c r="N383" s="41"/>
      <c r="O383" s="41"/>
      <c r="P383" s="4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c r="AP383" s="41"/>
      <c r="AQ383" s="41"/>
      <c r="AR383" s="41"/>
      <c r="AS383" s="41"/>
      <c r="AT383" s="41"/>
      <c r="AU383" s="41"/>
      <c r="AV383" s="41"/>
      <c r="AW383" s="41"/>
      <c r="AX383" s="41"/>
      <c r="AY383" s="41"/>
      <c r="AZ383" s="41"/>
      <c r="BA383" s="41"/>
      <c r="BB383" s="41"/>
      <c r="BC383" s="41"/>
      <c r="BD383" s="41"/>
      <c r="BE383" s="41"/>
      <c r="BF383" s="41"/>
      <c r="BG383" s="41"/>
    </row>
    <row r="384" spans="7:59" x14ac:dyDescent="0.25">
      <c r="G384" s="41"/>
      <c r="H384" s="41"/>
      <c r="I384" s="41"/>
      <c r="J384" s="41"/>
      <c r="K384" s="41"/>
      <c r="L384" s="41"/>
      <c r="M384" s="41"/>
      <c r="N384" s="41"/>
      <c r="O384" s="41"/>
      <c r="P384" s="4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c r="AP384" s="41"/>
      <c r="AQ384" s="41"/>
      <c r="AR384" s="41"/>
      <c r="AS384" s="41"/>
      <c r="AT384" s="41"/>
      <c r="AU384" s="41"/>
      <c r="AV384" s="41"/>
      <c r="AW384" s="41"/>
      <c r="AX384" s="41"/>
      <c r="AY384" s="41"/>
      <c r="AZ384" s="41"/>
      <c r="BA384" s="41"/>
      <c r="BB384" s="41"/>
      <c r="BC384" s="41"/>
      <c r="BD384" s="41"/>
      <c r="BE384" s="41"/>
      <c r="BF384" s="41"/>
      <c r="BG384" s="41"/>
    </row>
    <row r="385" spans="7:59" x14ac:dyDescent="0.25">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c r="AP385" s="41"/>
      <c r="AQ385" s="41"/>
      <c r="AR385" s="41"/>
      <c r="AS385" s="41"/>
      <c r="AT385" s="41"/>
      <c r="AU385" s="41"/>
      <c r="AV385" s="41"/>
      <c r="AW385" s="41"/>
      <c r="AX385" s="41"/>
      <c r="AY385" s="41"/>
      <c r="AZ385" s="41"/>
      <c r="BA385" s="41"/>
      <c r="BB385" s="41"/>
      <c r="BC385" s="41"/>
      <c r="BD385" s="41"/>
      <c r="BE385" s="41"/>
      <c r="BF385" s="41"/>
      <c r="BG385" s="41"/>
    </row>
    <row r="386" spans="7:59" x14ac:dyDescent="0.25">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AR386" s="41"/>
      <c r="AS386" s="41"/>
      <c r="AT386" s="41"/>
      <c r="AU386" s="41"/>
      <c r="AV386" s="41"/>
      <c r="AW386" s="41"/>
      <c r="AX386" s="41"/>
      <c r="AY386" s="41"/>
      <c r="AZ386" s="41"/>
      <c r="BA386" s="41"/>
      <c r="BB386" s="41"/>
      <c r="BC386" s="41"/>
      <c r="BD386" s="41"/>
      <c r="BE386" s="41"/>
      <c r="BF386" s="41"/>
      <c r="BG386" s="41"/>
    </row>
    <row r="387" spans="7:59" x14ac:dyDescent="0.25">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c r="AP387" s="41"/>
      <c r="AQ387" s="41"/>
      <c r="AR387" s="41"/>
      <c r="AS387" s="41"/>
      <c r="AT387" s="41"/>
      <c r="AU387" s="41"/>
      <c r="AV387" s="41"/>
      <c r="AW387" s="41"/>
      <c r="AX387" s="41"/>
      <c r="AY387" s="41"/>
      <c r="AZ387" s="41"/>
      <c r="BA387" s="41"/>
      <c r="BB387" s="41"/>
      <c r="BC387" s="41"/>
      <c r="BD387" s="41"/>
      <c r="BE387" s="41"/>
      <c r="BF387" s="41"/>
      <c r="BG387" s="41"/>
    </row>
    <row r="388" spans="7:59" x14ac:dyDescent="0.25">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1"/>
      <c r="AS388" s="41"/>
      <c r="AT388" s="41"/>
      <c r="AU388" s="41"/>
      <c r="AV388" s="41"/>
      <c r="AW388" s="41"/>
      <c r="AX388" s="41"/>
      <c r="AY388" s="41"/>
      <c r="AZ388" s="41"/>
      <c r="BA388" s="41"/>
      <c r="BB388" s="41"/>
      <c r="BC388" s="41"/>
      <c r="BD388" s="41"/>
      <c r="BE388" s="41"/>
      <c r="BF388" s="41"/>
      <c r="BG388" s="41"/>
    </row>
    <row r="389" spans="7:59" x14ac:dyDescent="0.25">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c r="AP389" s="41"/>
      <c r="AQ389" s="41"/>
      <c r="AR389" s="41"/>
      <c r="AS389" s="41"/>
      <c r="AT389" s="41"/>
      <c r="AU389" s="41"/>
      <c r="AV389" s="41"/>
      <c r="AW389" s="41"/>
      <c r="AX389" s="41"/>
      <c r="AY389" s="41"/>
      <c r="AZ389" s="41"/>
      <c r="BA389" s="41"/>
      <c r="BB389" s="41"/>
      <c r="BC389" s="41"/>
      <c r="BD389" s="41"/>
      <c r="BE389" s="41"/>
      <c r="BF389" s="41"/>
      <c r="BG389" s="41"/>
    </row>
    <row r="390" spans="7:59" x14ac:dyDescent="0.25">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c r="AP390" s="41"/>
      <c r="AQ390" s="41"/>
      <c r="AR390" s="41"/>
      <c r="AS390" s="41"/>
      <c r="AT390" s="41"/>
      <c r="AU390" s="41"/>
      <c r="AV390" s="41"/>
      <c r="AW390" s="41"/>
      <c r="AX390" s="41"/>
      <c r="AY390" s="41"/>
      <c r="AZ390" s="41"/>
      <c r="BA390" s="41"/>
      <c r="BB390" s="41"/>
      <c r="BC390" s="41"/>
      <c r="BD390" s="41"/>
      <c r="BE390" s="41"/>
      <c r="BF390" s="41"/>
      <c r="BG390" s="41"/>
    </row>
    <row r="391" spans="7:59" x14ac:dyDescent="0.25">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c r="AP391" s="41"/>
      <c r="AQ391" s="41"/>
      <c r="AR391" s="41"/>
      <c r="AS391" s="41"/>
      <c r="AT391" s="41"/>
      <c r="AU391" s="41"/>
      <c r="AV391" s="41"/>
      <c r="AW391" s="41"/>
      <c r="AX391" s="41"/>
      <c r="AY391" s="41"/>
      <c r="AZ391" s="41"/>
      <c r="BA391" s="41"/>
      <c r="BB391" s="41"/>
      <c r="BC391" s="41"/>
      <c r="BD391" s="41"/>
      <c r="BE391" s="41"/>
      <c r="BF391" s="41"/>
      <c r="BG391" s="41"/>
    </row>
    <row r="392" spans="7:59" x14ac:dyDescent="0.25">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1"/>
      <c r="AS392" s="41"/>
      <c r="AT392" s="41"/>
      <c r="AU392" s="41"/>
      <c r="AV392" s="41"/>
      <c r="AW392" s="41"/>
      <c r="AX392" s="41"/>
      <c r="AY392" s="41"/>
      <c r="AZ392" s="41"/>
      <c r="BA392" s="41"/>
      <c r="BB392" s="41"/>
      <c r="BC392" s="41"/>
      <c r="BD392" s="41"/>
      <c r="BE392" s="41"/>
      <c r="BF392" s="41"/>
      <c r="BG392" s="41"/>
    </row>
    <row r="393" spans="7:59" x14ac:dyDescent="0.25">
      <c r="G393" s="41"/>
      <c r="H393" s="41"/>
      <c r="I393" s="41"/>
      <c r="J393" s="41"/>
      <c r="K393" s="41"/>
      <c r="L393" s="41"/>
      <c r="M393" s="41"/>
      <c r="N393" s="41"/>
      <c r="O393" s="41"/>
      <c r="P393" s="4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c r="AP393" s="41"/>
      <c r="AQ393" s="41"/>
      <c r="AR393" s="41"/>
      <c r="AS393" s="41"/>
      <c r="AT393" s="41"/>
      <c r="AU393" s="41"/>
      <c r="AV393" s="41"/>
      <c r="AW393" s="41"/>
      <c r="AX393" s="41"/>
      <c r="AY393" s="41"/>
      <c r="AZ393" s="41"/>
      <c r="BA393" s="41"/>
      <c r="BB393" s="41"/>
      <c r="BC393" s="41"/>
      <c r="BD393" s="41"/>
      <c r="BE393" s="41"/>
      <c r="BF393" s="41"/>
      <c r="BG393" s="41"/>
    </row>
    <row r="394" spans="7:59" x14ac:dyDescent="0.25">
      <c r="G394" s="41"/>
      <c r="H394" s="41"/>
      <c r="I394" s="41"/>
      <c r="J394" s="41"/>
      <c r="K394" s="41"/>
      <c r="L394" s="41"/>
      <c r="M394" s="41"/>
      <c r="N394" s="41"/>
      <c r="O394" s="41"/>
      <c r="P394" s="4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c r="AP394" s="41"/>
      <c r="AQ394" s="41"/>
      <c r="AR394" s="41"/>
      <c r="AS394" s="41"/>
      <c r="AT394" s="41"/>
      <c r="AU394" s="41"/>
      <c r="AV394" s="41"/>
      <c r="AW394" s="41"/>
      <c r="AX394" s="41"/>
      <c r="AY394" s="41"/>
      <c r="AZ394" s="41"/>
      <c r="BA394" s="41"/>
      <c r="BB394" s="41"/>
      <c r="BC394" s="41"/>
      <c r="BD394" s="41"/>
      <c r="BE394" s="41"/>
      <c r="BF394" s="41"/>
      <c r="BG394" s="41"/>
    </row>
    <row r="395" spans="7:59" x14ac:dyDescent="0.25">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c r="AP395" s="41"/>
      <c r="AQ395" s="41"/>
      <c r="AR395" s="41"/>
      <c r="AS395" s="41"/>
      <c r="AT395" s="41"/>
      <c r="AU395" s="41"/>
      <c r="AV395" s="41"/>
      <c r="AW395" s="41"/>
      <c r="AX395" s="41"/>
      <c r="AY395" s="41"/>
      <c r="AZ395" s="41"/>
      <c r="BA395" s="41"/>
      <c r="BB395" s="41"/>
      <c r="BC395" s="41"/>
      <c r="BD395" s="41"/>
      <c r="BE395" s="41"/>
      <c r="BF395" s="41"/>
      <c r="BG395" s="41"/>
    </row>
    <row r="396" spans="7:59" x14ac:dyDescent="0.25">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c r="AP396" s="41"/>
      <c r="AQ396" s="41"/>
      <c r="AR396" s="41"/>
      <c r="AS396" s="41"/>
      <c r="AT396" s="41"/>
      <c r="AU396" s="41"/>
      <c r="AV396" s="41"/>
      <c r="AW396" s="41"/>
      <c r="AX396" s="41"/>
      <c r="AY396" s="41"/>
      <c r="AZ396" s="41"/>
      <c r="BA396" s="41"/>
      <c r="BB396" s="41"/>
      <c r="BC396" s="41"/>
      <c r="BD396" s="41"/>
      <c r="BE396" s="41"/>
      <c r="BF396" s="41"/>
      <c r="BG396" s="41"/>
    </row>
    <row r="397" spans="7:59" x14ac:dyDescent="0.25">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1"/>
      <c r="AS397" s="41"/>
      <c r="AT397" s="41"/>
      <c r="AU397" s="41"/>
      <c r="AV397" s="41"/>
      <c r="AW397" s="41"/>
      <c r="AX397" s="41"/>
      <c r="AY397" s="41"/>
      <c r="AZ397" s="41"/>
      <c r="BA397" s="41"/>
      <c r="BB397" s="41"/>
      <c r="BC397" s="41"/>
      <c r="BD397" s="41"/>
      <c r="BE397" s="41"/>
      <c r="BF397" s="41"/>
      <c r="BG397" s="41"/>
    </row>
    <row r="398" spans="7:59" x14ac:dyDescent="0.25">
      <c r="G398" s="41"/>
      <c r="H398" s="41"/>
      <c r="I398" s="41"/>
      <c r="J398" s="41"/>
      <c r="K398" s="41"/>
      <c r="L398" s="41"/>
      <c r="M398" s="41"/>
      <c r="N398" s="41"/>
      <c r="O398" s="41"/>
      <c r="P398" s="4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c r="AP398" s="41"/>
      <c r="AQ398" s="41"/>
      <c r="AR398" s="41"/>
      <c r="AS398" s="41"/>
      <c r="AT398" s="41"/>
      <c r="AU398" s="41"/>
      <c r="AV398" s="41"/>
      <c r="AW398" s="41"/>
      <c r="AX398" s="41"/>
      <c r="AY398" s="41"/>
      <c r="AZ398" s="41"/>
      <c r="BA398" s="41"/>
      <c r="BB398" s="41"/>
      <c r="BC398" s="41"/>
      <c r="BD398" s="41"/>
      <c r="BE398" s="41"/>
      <c r="BF398" s="41"/>
      <c r="BG398" s="41"/>
    </row>
    <row r="399" spans="7:59" x14ac:dyDescent="0.25">
      <c r="G399" s="41"/>
      <c r="H399" s="41"/>
      <c r="I399" s="41"/>
      <c r="J399" s="41"/>
      <c r="K399" s="41"/>
      <c r="L399" s="41"/>
      <c r="M399" s="41"/>
      <c r="N399" s="41"/>
      <c r="O399" s="41"/>
      <c r="P399" s="4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c r="AP399" s="41"/>
      <c r="AQ399" s="41"/>
      <c r="AR399" s="41"/>
      <c r="AS399" s="41"/>
      <c r="AT399" s="41"/>
      <c r="AU399" s="41"/>
      <c r="AV399" s="41"/>
      <c r="AW399" s="41"/>
      <c r="AX399" s="41"/>
      <c r="AY399" s="41"/>
      <c r="AZ399" s="41"/>
      <c r="BA399" s="41"/>
      <c r="BB399" s="41"/>
      <c r="BC399" s="41"/>
      <c r="BD399" s="41"/>
      <c r="BE399" s="41"/>
      <c r="BF399" s="41"/>
      <c r="BG399" s="41"/>
    </row>
    <row r="400" spans="7:59" x14ac:dyDescent="0.25">
      <c r="G400" s="41"/>
      <c r="H400" s="41"/>
      <c r="I400" s="41"/>
      <c r="J400" s="41"/>
      <c r="K400" s="41"/>
      <c r="L400" s="41"/>
      <c r="M400" s="41"/>
      <c r="N400" s="41"/>
      <c r="O400" s="41"/>
      <c r="P400" s="4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c r="AP400" s="41"/>
      <c r="AQ400" s="41"/>
      <c r="AR400" s="41"/>
      <c r="AS400" s="41"/>
      <c r="AT400" s="41"/>
      <c r="AU400" s="41"/>
      <c r="AV400" s="41"/>
      <c r="AW400" s="41"/>
      <c r="AX400" s="41"/>
      <c r="AY400" s="41"/>
      <c r="AZ400" s="41"/>
      <c r="BA400" s="41"/>
      <c r="BB400" s="41"/>
      <c r="BC400" s="41"/>
      <c r="BD400" s="41"/>
      <c r="BE400" s="41"/>
      <c r="BF400" s="41"/>
      <c r="BG400" s="41"/>
    </row>
    <row r="401" spans="7:59" x14ac:dyDescent="0.25">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1"/>
      <c r="AS401" s="41"/>
      <c r="AT401" s="41"/>
      <c r="AU401" s="41"/>
      <c r="AV401" s="41"/>
      <c r="AW401" s="41"/>
      <c r="AX401" s="41"/>
      <c r="AY401" s="41"/>
      <c r="AZ401" s="41"/>
      <c r="BA401" s="41"/>
      <c r="BB401" s="41"/>
      <c r="BC401" s="41"/>
      <c r="BD401" s="41"/>
      <c r="BE401" s="41"/>
      <c r="BF401" s="41"/>
      <c r="BG401" s="41"/>
    </row>
    <row r="402" spans="7:59" x14ac:dyDescent="0.25">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c r="AP402" s="41"/>
      <c r="AQ402" s="41"/>
      <c r="AR402" s="41"/>
      <c r="AS402" s="41"/>
      <c r="AT402" s="41"/>
      <c r="AU402" s="41"/>
      <c r="AV402" s="41"/>
      <c r="AW402" s="41"/>
      <c r="AX402" s="41"/>
      <c r="AY402" s="41"/>
      <c r="AZ402" s="41"/>
      <c r="BA402" s="41"/>
      <c r="BB402" s="41"/>
      <c r="BC402" s="41"/>
      <c r="BD402" s="41"/>
      <c r="BE402" s="41"/>
      <c r="BF402" s="41"/>
      <c r="BG402" s="41"/>
    </row>
    <row r="403" spans="7:59" x14ac:dyDescent="0.25">
      <c r="G403" s="41"/>
      <c r="H403" s="41"/>
      <c r="I403" s="41"/>
      <c r="J403" s="41"/>
      <c r="K403" s="41"/>
      <c r="L403" s="41"/>
      <c r="M403" s="41"/>
      <c r="N403" s="41"/>
      <c r="O403" s="41"/>
      <c r="P403" s="4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c r="AP403" s="41"/>
      <c r="AQ403" s="41"/>
      <c r="AR403" s="41"/>
      <c r="AS403" s="41"/>
      <c r="AT403" s="41"/>
      <c r="AU403" s="41"/>
      <c r="AV403" s="41"/>
      <c r="AW403" s="41"/>
      <c r="AX403" s="41"/>
      <c r="AY403" s="41"/>
      <c r="AZ403" s="41"/>
      <c r="BA403" s="41"/>
      <c r="BB403" s="41"/>
      <c r="BC403" s="41"/>
      <c r="BD403" s="41"/>
      <c r="BE403" s="41"/>
      <c r="BF403" s="41"/>
      <c r="BG403" s="41"/>
    </row>
    <row r="404" spans="7:59" x14ac:dyDescent="0.25">
      <c r="G404" s="41"/>
      <c r="H404" s="41"/>
      <c r="I404" s="41"/>
      <c r="J404" s="41"/>
      <c r="K404" s="41"/>
      <c r="L404" s="41"/>
      <c r="M404" s="41"/>
      <c r="N404" s="41"/>
      <c r="O404" s="41"/>
      <c r="P404" s="41"/>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c r="AP404" s="41"/>
      <c r="AQ404" s="41"/>
      <c r="AR404" s="41"/>
      <c r="AS404" s="41"/>
      <c r="AT404" s="41"/>
      <c r="AU404" s="41"/>
      <c r="AV404" s="41"/>
      <c r="AW404" s="41"/>
      <c r="AX404" s="41"/>
      <c r="AY404" s="41"/>
      <c r="AZ404" s="41"/>
      <c r="BA404" s="41"/>
      <c r="BB404" s="41"/>
      <c r="BC404" s="41"/>
      <c r="BD404" s="41"/>
      <c r="BE404" s="41"/>
      <c r="BF404" s="41"/>
      <c r="BG404" s="41"/>
    </row>
    <row r="405" spans="7:59" x14ac:dyDescent="0.25">
      <c r="G405" s="41"/>
      <c r="H405" s="41"/>
      <c r="I405" s="41"/>
      <c r="J405" s="41"/>
      <c r="K405" s="41"/>
      <c r="L405" s="41"/>
      <c r="M405" s="41"/>
      <c r="N405" s="41"/>
      <c r="O405" s="41"/>
      <c r="P405" s="4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c r="AP405" s="41"/>
      <c r="AQ405" s="41"/>
      <c r="AR405" s="41"/>
      <c r="AS405" s="41"/>
      <c r="AT405" s="41"/>
      <c r="AU405" s="41"/>
      <c r="AV405" s="41"/>
      <c r="AW405" s="41"/>
      <c r="AX405" s="41"/>
      <c r="AY405" s="41"/>
      <c r="AZ405" s="41"/>
      <c r="BA405" s="41"/>
      <c r="BB405" s="41"/>
      <c r="BC405" s="41"/>
      <c r="BD405" s="41"/>
      <c r="BE405" s="41"/>
      <c r="BF405" s="41"/>
      <c r="BG405" s="41"/>
    </row>
    <row r="406" spans="7:59" x14ac:dyDescent="0.25">
      <c r="G406" s="41"/>
      <c r="H406" s="41"/>
      <c r="I406" s="41"/>
      <c r="J406" s="41"/>
      <c r="K406" s="41"/>
      <c r="L406" s="41"/>
      <c r="M406" s="41"/>
      <c r="N406" s="41"/>
      <c r="O406" s="41"/>
      <c r="P406" s="41"/>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c r="AP406" s="41"/>
      <c r="AQ406" s="41"/>
      <c r="AR406" s="41"/>
      <c r="AS406" s="41"/>
      <c r="AT406" s="41"/>
      <c r="AU406" s="41"/>
      <c r="AV406" s="41"/>
      <c r="AW406" s="41"/>
      <c r="AX406" s="41"/>
      <c r="AY406" s="41"/>
      <c r="AZ406" s="41"/>
      <c r="BA406" s="41"/>
      <c r="BB406" s="41"/>
      <c r="BC406" s="41"/>
      <c r="BD406" s="41"/>
      <c r="BE406" s="41"/>
      <c r="BF406" s="41"/>
      <c r="BG406" s="41"/>
    </row>
    <row r="407" spans="7:59" x14ac:dyDescent="0.25">
      <c r="G407" s="41"/>
      <c r="H407" s="41"/>
      <c r="I407" s="41"/>
      <c r="J407" s="41"/>
      <c r="K407" s="41"/>
      <c r="L407" s="41"/>
      <c r="M407" s="41"/>
      <c r="N407" s="41"/>
      <c r="O407" s="41"/>
      <c r="P407" s="41"/>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c r="AP407" s="41"/>
      <c r="AQ407" s="41"/>
      <c r="AR407" s="41"/>
      <c r="AS407" s="41"/>
      <c r="AT407" s="41"/>
      <c r="AU407" s="41"/>
      <c r="AV407" s="41"/>
      <c r="AW407" s="41"/>
      <c r="AX407" s="41"/>
      <c r="AY407" s="41"/>
      <c r="AZ407" s="41"/>
      <c r="BA407" s="41"/>
      <c r="BB407" s="41"/>
      <c r="BC407" s="41"/>
      <c r="BD407" s="41"/>
      <c r="BE407" s="41"/>
      <c r="BF407" s="41"/>
      <c r="BG407" s="41"/>
    </row>
    <row r="408" spans="7:59" x14ac:dyDescent="0.25">
      <c r="G408" s="41"/>
      <c r="H408" s="41"/>
      <c r="I408" s="41"/>
      <c r="J408" s="41"/>
      <c r="K408" s="41"/>
      <c r="L408" s="41"/>
      <c r="M408" s="41"/>
      <c r="N408" s="41"/>
      <c r="O408" s="41"/>
      <c r="P408" s="4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c r="AP408" s="41"/>
      <c r="AQ408" s="41"/>
      <c r="AR408" s="41"/>
      <c r="AS408" s="41"/>
      <c r="AT408" s="41"/>
      <c r="AU408" s="41"/>
      <c r="AV408" s="41"/>
      <c r="AW408" s="41"/>
      <c r="AX408" s="41"/>
      <c r="AY408" s="41"/>
      <c r="AZ408" s="41"/>
      <c r="BA408" s="41"/>
      <c r="BB408" s="41"/>
      <c r="BC408" s="41"/>
      <c r="BD408" s="41"/>
      <c r="BE408" s="41"/>
      <c r="BF408" s="41"/>
      <c r="BG408" s="41"/>
    </row>
    <row r="409" spans="7:59" x14ac:dyDescent="0.25">
      <c r="G409" s="41"/>
      <c r="H409" s="41"/>
      <c r="I409" s="41"/>
      <c r="J409" s="41"/>
      <c r="K409" s="41"/>
      <c r="L409" s="41"/>
      <c r="M409" s="41"/>
      <c r="N409" s="41"/>
      <c r="O409" s="41"/>
      <c r="P409" s="4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c r="AP409" s="41"/>
      <c r="AQ409" s="41"/>
      <c r="AR409" s="41"/>
      <c r="AS409" s="41"/>
      <c r="AT409" s="41"/>
      <c r="AU409" s="41"/>
      <c r="AV409" s="41"/>
      <c r="AW409" s="41"/>
      <c r="AX409" s="41"/>
      <c r="AY409" s="41"/>
      <c r="AZ409" s="41"/>
      <c r="BA409" s="41"/>
      <c r="BB409" s="41"/>
      <c r="BC409" s="41"/>
      <c r="BD409" s="41"/>
      <c r="BE409" s="41"/>
      <c r="BF409" s="41"/>
      <c r="BG409" s="41"/>
    </row>
    <row r="410" spans="7:59" x14ac:dyDescent="0.25">
      <c r="G410" s="41"/>
      <c r="H410" s="41"/>
      <c r="I410" s="41"/>
      <c r="J410" s="41"/>
      <c r="K410" s="41"/>
      <c r="L410" s="41"/>
      <c r="M410" s="41"/>
      <c r="N410" s="41"/>
      <c r="O410" s="41"/>
      <c r="P410" s="4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c r="AP410" s="41"/>
      <c r="AQ410" s="41"/>
      <c r="AR410" s="41"/>
      <c r="AS410" s="41"/>
      <c r="AT410" s="41"/>
      <c r="AU410" s="41"/>
      <c r="AV410" s="41"/>
      <c r="AW410" s="41"/>
      <c r="AX410" s="41"/>
      <c r="AY410" s="41"/>
      <c r="AZ410" s="41"/>
      <c r="BA410" s="41"/>
      <c r="BB410" s="41"/>
      <c r="BC410" s="41"/>
      <c r="BD410" s="41"/>
      <c r="BE410" s="41"/>
      <c r="BF410" s="41"/>
      <c r="BG410" s="41"/>
    </row>
    <row r="411" spans="7:59" x14ac:dyDescent="0.25">
      <c r="G411" s="41"/>
      <c r="H411" s="41"/>
      <c r="I411" s="41"/>
      <c r="J411" s="41"/>
      <c r="K411" s="41"/>
      <c r="L411" s="41"/>
      <c r="M411" s="41"/>
      <c r="N411" s="41"/>
      <c r="O411" s="41"/>
      <c r="P411" s="41"/>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c r="AP411" s="41"/>
      <c r="AQ411" s="41"/>
      <c r="AR411" s="41"/>
      <c r="AS411" s="41"/>
      <c r="AT411" s="41"/>
      <c r="AU411" s="41"/>
      <c r="AV411" s="41"/>
      <c r="AW411" s="41"/>
      <c r="AX411" s="41"/>
      <c r="AY411" s="41"/>
      <c r="AZ411" s="41"/>
      <c r="BA411" s="41"/>
      <c r="BB411" s="41"/>
      <c r="BC411" s="41"/>
      <c r="BD411" s="41"/>
      <c r="BE411" s="41"/>
      <c r="BF411" s="41"/>
      <c r="BG411" s="41"/>
    </row>
    <row r="412" spans="7:59" x14ac:dyDescent="0.25">
      <c r="G412" s="41"/>
      <c r="H412" s="41"/>
      <c r="I412" s="41"/>
      <c r="J412" s="41"/>
      <c r="K412" s="41"/>
      <c r="L412" s="41"/>
      <c r="M412" s="41"/>
      <c r="N412" s="41"/>
      <c r="O412" s="41"/>
      <c r="P412" s="41"/>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c r="AP412" s="41"/>
      <c r="AQ412" s="41"/>
      <c r="AR412" s="41"/>
      <c r="AS412" s="41"/>
      <c r="AT412" s="41"/>
      <c r="AU412" s="41"/>
      <c r="AV412" s="41"/>
      <c r="AW412" s="41"/>
      <c r="AX412" s="41"/>
      <c r="AY412" s="41"/>
      <c r="AZ412" s="41"/>
      <c r="BA412" s="41"/>
      <c r="BB412" s="41"/>
      <c r="BC412" s="41"/>
      <c r="BD412" s="41"/>
      <c r="BE412" s="41"/>
      <c r="BF412" s="41"/>
      <c r="BG412" s="41"/>
    </row>
    <row r="413" spans="7:59" x14ac:dyDescent="0.25">
      <c r="G413" s="41"/>
      <c r="H413" s="41"/>
      <c r="I413" s="41"/>
      <c r="J413" s="41"/>
      <c r="K413" s="41"/>
      <c r="L413" s="41"/>
      <c r="M413" s="41"/>
      <c r="N413" s="41"/>
      <c r="O413" s="41"/>
      <c r="P413" s="41"/>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c r="AP413" s="41"/>
      <c r="AQ413" s="41"/>
      <c r="AR413" s="41"/>
      <c r="AS413" s="41"/>
      <c r="AT413" s="41"/>
      <c r="AU413" s="41"/>
      <c r="AV413" s="41"/>
      <c r="AW413" s="41"/>
      <c r="AX413" s="41"/>
      <c r="AY413" s="41"/>
      <c r="AZ413" s="41"/>
      <c r="BA413" s="41"/>
      <c r="BB413" s="41"/>
      <c r="BC413" s="41"/>
      <c r="BD413" s="41"/>
      <c r="BE413" s="41"/>
      <c r="BF413" s="41"/>
      <c r="BG413" s="41"/>
    </row>
    <row r="414" spans="7:59" x14ac:dyDescent="0.25">
      <c r="G414" s="41"/>
      <c r="H414" s="41"/>
      <c r="I414" s="41"/>
      <c r="J414" s="41"/>
      <c r="K414" s="41"/>
      <c r="L414" s="41"/>
      <c r="M414" s="41"/>
      <c r="N414" s="41"/>
      <c r="O414" s="41"/>
      <c r="P414" s="41"/>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c r="AP414" s="41"/>
      <c r="AQ414" s="41"/>
      <c r="AR414" s="41"/>
      <c r="AS414" s="41"/>
      <c r="AT414" s="41"/>
      <c r="AU414" s="41"/>
      <c r="AV414" s="41"/>
      <c r="AW414" s="41"/>
      <c r="AX414" s="41"/>
      <c r="AY414" s="41"/>
      <c r="AZ414" s="41"/>
      <c r="BA414" s="41"/>
      <c r="BB414" s="41"/>
      <c r="BC414" s="41"/>
      <c r="BD414" s="41"/>
      <c r="BE414" s="41"/>
      <c r="BF414" s="41"/>
      <c r="BG414" s="41"/>
    </row>
    <row r="415" spans="7:59" x14ac:dyDescent="0.25">
      <c r="G415" s="41"/>
      <c r="H415" s="41"/>
      <c r="I415" s="41"/>
      <c r="J415" s="41"/>
      <c r="K415" s="41"/>
      <c r="L415" s="41"/>
      <c r="M415" s="41"/>
      <c r="N415" s="41"/>
      <c r="O415" s="41"/>
      <c r="P415" s="41"/>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c r="AP415" s="41"/>
      <c r="AQ415" s="41"/>
      <c r="AR415" s="41"/>
      <c r="AS415" s="41"/>
      <c r="AT415" s="41"/>
      <c r="AU415" s="41"/>
      <c r="AV415" s="41"/>
      <c r="AW415" s="41"/>
      <c r="AX415" s="41"/>
      <c r="AY415" s="41"/>
      <c r="AZ415" s="41"/>
      <c r="BA415" s="41"/>
      <c r="BB415" s="41"/>
      <c r="BC415" s="41"/>
      <c r="BD415" s="41"/>
      <c r="BE415" s="41"/>
      <c r="BF415" s="41"/>
      <c r="BG415" s="41"/>
    </row>
    <row r="416" spans="7:59" x14ac:dyDescent="0.25">
      <c r="G416" s="41"/>
      <c r="H416" s="41"/>
      <c r="I416" s="41"/>
      <c r="J416" s="41"/>
      <c r="K416" s="41"/>
      <c r="L416" s="41"/>
      <c r="M416" s="41"/>
      <c r="N416" s="41"/>
      <c r="O416" s="41"/>
      <c r="P416" s="41"/>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c r="AP416" s="41"/>
      <c r="AQ416" s="41"/>
      <c r="AR416" s="41"/>
      <c r="AS416" s="41"/>
      <c r="AT416" s="41"/>
      <c r="AU416" s="41"/>
      <c r="AV416" s="41"/>
      <c r="AW416" s="41"/>
      <c r="AX416" s="41"/>
      <c r="AY416" s="41"/>
      <c r="AZ416" s="41"/>
      <c r="BA416" s="41"/>
      <c r="BB416" s="41"/>
      <c r="BC416" s="41"/>
      <c r="BD416" s="41"/>
      <c r="BE416" s="41"/>
      <c r="BF416" s="41"/>
      <c r="BG416" s="41"/>
    </row>
    <row r="417" spans="7:59" x14ac:dyDescent="0.25">
      <c r="G417" s="41"/>
      <c r="H417" s="41"/>
      <c r="I417" s="41"/>
      <c r="J417" s="41"/>
      <c r="K417" s="41"/>
      <c r="L417" s="41"/>
      <c r="M417" s="41"/>
      <c r="N417" s="41"/>
      <c r="O417" s="41"/>
      <c r="P417" s="4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c r="AP417" s="41"/>
      <c r="AQ417" s="41"/>
      <c r="AR417" s="41"/>
      <c r="AS417" s="41"/>
      <c r="AT417" s="41"/>
      <c r="AU417" s="41"/>
      <c r="AV417" s="41"/>
      <c r="AW417" s="41"/>
      <c r="AX417" s="41"/>
      <c r="AY417" s="41"/>
      <c r="AZ417" s="41"/>
      <c r="BA417" s="41"/>
      <c r="BB417" s="41"/>
      <c r="BC417" s="41"/>
      <c r="BD417" s="41"/>
      <c r="BE417" s="41"/>
      <c r="BF417" s="41"/>
      <c r="BG417" s="41"/>
    </row>
    <row r="418" spans="7:59" x14ac:dyDescent="0.25">
      <c r="G418" s="41"/>
      <c r="H418" s="41"/>
      <c r="I418" s="41"/>
      <c r="J418" s="41"/>
      <c r="K418" s="41"/>
      <c r="L418" s="41"/>
      <c r="M418" s="41"/>
      <c r="N418" s="41"/>
      <c r="O418" s="41"/>
      <c r="P418" s="4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c r="AP418" s="41"/>
      <c r="AQ418" s="41"/>
      <c r="AR418" s="41"/>
      <c r="AS418" s="41"/>
      <c r="AT418" s="41"/>
      <c r="AU418" s="41"/>
      <c r="AV418" s="41"/>
      <c r="AW418" s="41"/>
      <c r="AX418" s="41"/>
      <c r="AY418" s="41"/>
      <c r="AZ418" s="41"/>
      <c r="BA418" s="41"/>
      <c r="BB418" s="41"/>
      <c r="BC418" s="41"/>
      <c r="BD418" s="41"/>
      <c r="BE418" s="41"/>
      <c r="BF418" s="41"/>
      <c r="BG418" s="41"/>
    </row>
    <row r="419" spans="7:59" x14ac:dyDescent="0.25">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1"/>
      <c r="AS419" s="41"/>
      <c r="AT419" s="41"/>
      <c r="AU419" s="41"/>
      <c r="AV419" s="41"/>
      <c r="AW419" s="41"/>
      <c r="AX419" s="41"/>
      <c r="AY419" s="41"/>
      <c r="AZ419" s="41"/>
      <c r="BA419" s="41"/>
      <c r="BB419" s="41"/>
      <c r="BC419" s="41"/>
      <c r="BD419" s="41"/>
      <c r="BE419" s="41"/>
      <c r="BF419" s="41"/>
      <c r="BG419" s="41"/>
    </row>
    <row r="420" spans="7:59" x14ac:dyDescent="0.25">
      <c r="G420" s="41"/>
      <c r="H420" s="41"/>
      <c r="I420" s="41"/>
      <c r="J420" s="41"/>
      <c r="K420" s="41"/>
      <c r="L420" s="41"/>
      <c r="M420" s="41"/>
      <c r="N420" s="41"/>
      <c r="O420" s="41"/>
      <c r="P420" s="41"/>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c r="AP420" s="41"/>
      <c r="AQ420" s="41"/>
      <c r="AR420" s="41"/>
      <c r="AS420" s="41"/>
      <c r="AT420" s="41"/>
      <c r="AU420" s="41"/>
      <c r="AV420" s="41"/>
      <c r="AW420" s="41"/>
      <c r="AX420" s="41"/>
      <c r="AY420" s="41"/>
      <c r="AZ420" s="41"/>
      <c r="BA420" s="41"/>
      <c r="BB420" s="41"/>
      <c r="BC420" s="41"/>
      <c r="BD420" s="41"/>
      <c r="BE420" s="41"/>
      <c r="BF420" s="41"/>
      <c r="BG420" s="41"/>
    </row>
    <row r="421" spans="7:59" x14ac:dyDescent="0.25">
      <c r="G421" s="41"/>
      <c r="H421" s="41"/>
      <c r="I421" s="41"/>
      <c r="J421" s="41"/>
      <c r="K421" s="41"/>
      <c r="L421" s="41"/>
      <c r="M421" s="41"/>
      <c r="N421" s="41"/>
      <c r="O421" s="41"/>
      <c r="P421" s="4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c r="AP421" s="41"/>
      <c r="AQ421" s="41"/>
      <c r="AR421" s="41"/>
      <c r="AS421" s="41"/>
      <c r="AT421" s="41"/>
      <c r="AU421" s="41"/>
      <c r="AV421" s="41"/>
      <c r="AW421" s="41"/>
      <c r="AX421" s="41"/>
      <c r="AY421" s="41"/>
      <c r="AZ421" s="41"/>
      <c r="BA421" s="41"/>
      <c r="BB421" s="41"/>
      <c r="BC421" s="41"/>
      <c r="BD421" s="41"/>
      <c r="BE421" s="41"/>
      <c r="BF421" s="41"/>
      <c r="BG421" s="41"/>
    </row>
    <row r="422" spans="7:59" x14ac:dyDescent="0.25">
      <c r="G422" s="41"/>
      <c r="H422" s="41"/>
      <c r="I422" s="41"/>
      <c r="J422" s="41"/>
      <c r="K422" s="41"/>
      <c r="L422" s="41"/>
      <c r="M422" s="41"/>
      <c r="N422" s="41"/>
      <c r="O422" s="41"/>
      <c r="P422" s="4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c r="AP422" s="41"/>
      <c r="AQ422" s="41"/>
      <c r="AR422" s="41"/>
      <c r="AS422" s="41"/>
      <c r="AT422" s="41"/>
      <c r="AU422" s="41"/>
      <c r="AV422" s="41"/>
      <c r="AW422" s="41"/>
      <c r="AX422" s="41"/>
      <c r="AY422" s="41"/>
      <c r="AZ422" s="41"/>
      <c r="BA422" s="41"/>
      <c r="BB422" s="41"/>
      <c r="BC422" s="41"/>
      <c r="BD422" s="41"/>
      <c r="BE422" s="41"/>
      <c r="BF422" s="41"/>
      <c r="BG422" s="41"/>
    </row>
    <row r="423" spans="7:59" x14ac:dyDescent="0.25">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c r="AP423" s="41"/>
      <c r="AQ423" s="41"/>
      <c r="AR423" s="41"/>
      <c r="AS423" s="41"/>
      <c r="AT423" s="41"/>
      <c r="AU423" s="41"/>
      <c r="AV423" s="41"/>
      <c r="AW423" s="41"/>
      <c r="AX423" s="41"/>
      <c r="AY423" s="41"/>
      <c r="AZ423" s="41"/>
      <c r="BA423" s="41"/>
      <c r="BB423" s="41"/>
      <c r="BC423" s="41"/>
      <c r="BD423" s="41"/>
      <c r="BE423" s="41"/>
      <c r="BF423" s="41"/>
      <c r="BG423" s="41"/>
    </row>
    <row r="424" spans="7:59" x14ac:dyDescent="0.25">
      <c r="G424" s="41"/>
      <c r="H424" s="41"/>
      <c r="I424" s="41"/>
      <c r="J424" s="41"/>
      <c r="K424" s="41"/>
      <c r="L424" s="41"/>
      <c r="M424" s="41"/>
      <c r="N424" s="41"/>
      <c r="O424" s="41"/>
      <c r="P424" s="4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c r="AP424" s="41"/>
      <c r="AQ424" s="41"/>
      <c r="AR424" s="41"/>
      <c r="AS424" s="41"/>
      <c r="AT424" s="41"/>
      <c r="AU424" s="41"/>
      <c r="AV424" s="41"/>
      <c r="AW424" s="41"/>
      <c r="AX424" s="41"/>
      <c r="AY424" s="41"/>
      <c r="AZ424" s="41"/>
      <c r="BA424" s="41"/>
      <c r="BB424" s="41"/>
      <c r="BC424" s="41"/>
      <c r="BD424" s="41"/>
      <c r="BE424" s="41"/>
      <c r="BF424" s="41"/>
      <c r="BG424" s="41"/>
    </row>
    <row r="425" spans="7:59" x14ac:dyDescent="0.25">
      <c r="G425" s="41"/>
      <c r="H425" s="41"/>
      <c r="I425" s="41"/>
      <c r="J425" s="41"/>
      <c r="K425" s="41"/>
      <c r="L425" s="41"/>
      <c r="M425" s="41"/>
      <c r="N425" s="41"/>
      <c r="O425" s="41"/>
      <c r="P425" s="4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c r="AP425" s="41"/>
      <c r="AQ425" s="41"/>
      <c r="AR425" s="41"/>
      <c r="AS425" s="41"/>
      <c r="AT425" s="41"/>
      <c r="AU425" s="41"/>
      <c r="AV425" s="41"/>
      <c r="AW425" s="41"/>
      <c r="AX425" s="41"/>
      <c r="AY425" s="41"/>
      <c r="AZ425" s="41"/>
      <c r="BA425" s="41"/>
      <c r="BB425" s="41"/>
      <c r="BC425" s="41"/>
      <c r="BD425" s="41"/>
      <c r="BE425" s="41"/>
      <c r="BF425" s="41"/>
      <c r="BG425" s="41"/>
    </row>
    <row r="426" spans="7:59" x14ac:dyDescent="0.25">
      <c r="G426" s="41"/>
      <c r="H426" s="41"/>
      <c r="I426" s="41"/>
      <c r="J426" s="41"/>
      <c r="K426" s="41"/>
      <c r="L426" s="41"/>
      <c r="M426" s="41"/>
      <c r="N426" s="41"/>
      <c r="O426" s="41"/>
      <c r="P426" s="41"/>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c r="AP426" s="41"/>
      <c r="AQ426" s="41"/>
      <c r="AR426" s="41"/>
      <c r="AS426" s="41"/>
      <c r="AT426" s="41"/>
      <c r="AU426" s="41"/>
      <c r="AV426" s="41"/>
      <c r="AW426" s="41"/>
      <c r="AX426" s="41"/>
      <c r="AY426" s="41"/>
      <c r="AZ426" s="41"/>
      <c r="BA426" s="41"/>
      <c r="BB426" s="41"/>
      <c r="BC426" s="41"/>
      <c r="BD426" s="41"/>
      <c r="BE426" s="41"/>
      <c r="BF426" s="41"/>
      <c r="BG426" s="41"/>
    </row>
    <row r="427" spans="7:59" x14ac:dyDescent="0.25">
      <c r="G427" s="41"/>
      <c r="H427" s="41"/>
      <c r="I427" s="41"/>
      <c r="J427" s="41"/>
      <c r="K427" s="41"/>
      <c r="L427" s="41"/>
      <c r="M427" s="41"/>
      <c r="N427" s="41"/>
      <c r="O427" s="41"/>
      <c r="P427" s="41"/>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c r="AP427" s="41"/>
      <c r="AQ427" s="41"/>
      <c r="AR427" s="41"/>
      <c r="AS427" s="41"/>
      <c r="AT427" s="41"/>
      <c r="AU427" s="41"/>
      <c r="AV427" s="41"/>
      <c r="AW427" s="41"/>
      <c r="AX427" s="41"/>
      <c r="AY427" s="41"/>
      <c r="AZ427" s="41"/>
      <c r="BA427" s="41"/>
      <c r="BB427" s="41"/>
      <c r="BC427" s="41"/>
      <c r="BD427" s="41"/>
      <c r="BE427" s="41"/>
      <c r="BF427" s="41"/>
      <c r="BG427" s="41"/>
    </row>
    <row r="428" spans="7:59" x14ac:dyDescent="0.25">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c r="AP428" s="41"/>
      <c r="AQ428" s="41"/>
      <c r="AR428" s="41"/>
      <c r="AS428" s="41"/>
      <c r="AT428" s="41"/>
      <c r="AU428" s="41"/>
      <c r="AV428" s="41"/>
      <c r="AW428" s="41"/>
      <c r="AX428" s="41"/>
      <c r="AY428" s="41"/>
      <c r="AZ428" s="41"/>
      <c r="BA428" s="41"/>
      <c r="BB428" s="41"/>
      <c r="BC428" s="41"/>
      <c r="BD428" s="41"/>
      <c r="BE428" s="41"/>
      <c r="BF428" s="41"/>
      <c r="BG428" s="41"/>
    </row>
    <row r="429" spans="7:59" x14ac:dyDescent="0.25">
      <c r="G429" s="41"/>
      <c r="H429" s="41"/>
      <c r="I429" s="41"/>
      <c r="J429" s="41"/>
      <c r="K429" s="41"/>
      <c r="L429" s="41"/>
      <c r="M429" s="41"/>
      <c r="N429" s="41"/>
      <c r="O429" s="41"/>
      <c r="P429" s="41"/>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c r="AP429" s="41"/>
      <c r="AQ429" s="41"/>
      <c r="AR429" s="41"/>
      <c r="AS429" s="41"/>
      <c r="AT429" s="41"/>
      <c r="AU429" s="41"/>
      <c r="AV429" s="41"/>
      <c r="AW429" s="41"/>
      <c r="AX429" s="41"/>
      <c r="AY429" s="41"/>
      <c r="AZ429" s="41"/>
      <c r="BA429" s="41"/>
      <c r="BB429" s="41"/>
      <c r="BC429" s="41"/>
      <c r="BD429" s="41"/>
      <c r="BE429" s="41"/>
      <c r="BF429" s="41"/>
      <c r="BG429" s="41"/>
    </row>
    <row r="430" spans="7:59" x14ac:dyDescent="0.25">
      <c r="G430" s="41"/>
      <c r="H430" s="41"/>
      <c r="I430" s="41"/>
      <c r="J430" s="41"/>
      <c r="K430" s="41"/>
      <c r="L430" s="41"/>
      <c r="M430" s="41"/>
      <c r="N430" s="41"/>
      <c r="O430" s="41"/>
      <c r="P430" s="41"/>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c r="AP430" s="41"/>
      <c r="AQ430" s="41"/>
      <c r="AR430" s="41"/>
      <c r="AS430" s="41"/>
      <c r="AT430" s="41"/>
      <c r="AU430" s="41"/>
      <c r="AV430" s="41"/>
      <c r="AW430" s="41"/>
      <c r="AX430" s="41"/>
      <c r="AY430" s="41"/>
      <c r="AZ430" s="41"/>
      <c r="BA430" s="41"/>
      <c r="BB430" s="41"/>
      <c r="BC430" s="41"/>
      <c r="BD430" s="41"/>
      <c r="BE430" s="41"/>
      <c r="BF430" s="41"/>
      <c r="BG430" s="41"/>
    </row>
    <row r="431" spans="7:59" x14ac:dyDescent="0.25">
      <c r="G431" s="41"/>
      <c r="H431" s="41"/>
      <c r="I431" s="41"/>
      <c r="J431" s="41"/>
      <c r="K431" s="41"/>
      <c r="L431" s="41"/>
      <c r="M431" s="41"/>
      <c r="N431" s="41"/>
      <c r="O431" s="41"/>
      <c r="P431" s="4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c r="AP431" s="41"/>
      <c r="AQ431" s="41"/>
      <c r="AR431" s="41"/>
      <c r="AS431" s="41"/>
      <c r="AT431" s="41"/>
      <c r="AU431" s="41"/>
      <c r="AV431" s="41"/>
      <c r="AW431" s="41"/>
      <c r="AX431" s="41"/>
      <c r="AY431" s="41"/>
      <c r="AZ431" s="41"/>
      <c r="BA431" s="41"/>
      <c r="BB431" s="41"/>
      <c r="BC431" s="41"/>
      <c r="BD431" s="41"/>
      <c r="BE431" s="41"/>
      <c r="BF431" s="41"/>
      <c r="BG431" s="41"/>
    </row>
    <row r="432" spans="7:59" x14ac:dyDescent="0.25">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c r="AP432" s="41"/>
      <c r="AQ432" s="41"/>
      <c r="AR432" s="41"/>
      <c r="AS432" s="41"/>
      <c r="AT432" s="41"/>
      <c r="AU432" s="41"/>
      <c r="AV432" s="41"/>
      <c r="AW432" s="41"/>
      <c r="AX432" s="41"/>
      <c r="AY432" s="41"/>
      <c r="AZ432" s="41"/>
      <c r="BA432" s="41"/>
      <c r="BB432" s="41"/>
      <c r="BC432" s="41"/>
      <c r="BD432" s="41"/>
      <c r="BE432" s="41"/>
      <c r="BF432" s="41"/>
      <c r="BG432" s="41"/>
    </row>
    <row r="433" spans="7:59" x14ac:dyDescent="0.25">
      <c r="G433" s="41"/>
      <c r="H433" s="41"/>
      <c r="I433" s="41"/>
      <c r="J433" s="41"/>
      <c r="K433" s="41"/>
      <c r="L433" s="41"/>
      <c r="M433" s="41"/>
      <c r="N433" s="41"/>
      <c r="O433" s="41"/>
      <c r="P433" s="41"/>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c r="AP433" s="41"/>
      <c r="AQ433" s="41"/>
      <c r="AR433" s="41"/>
      <c r="AS433" s="41"/>
      <c r="AT433" s="41"/>
      <c r="AU433" s="41"/>
      <c r="AV433" s="41"/>
      <c r="AW433" s="41"/>
      <c r="AX433" s="41"/>
      <c r="AY433" s="41"/>
      <c r="AZ433" s="41"/>
      <c r="BA433" s="41"/>
      <c r="BB433" s="41"/>
      <c r="BC433" s="41"/>
      <c r="BD433" s="41"/>
      <c r="BE433" s="41"/>
      <c r="BF433" s="41"/>
      <c r="BG433" s="41"/>
    </row>
    <row r="434" spans="7:59" x14ac:dyDescent="0.25">
      <c r="G434" s="41"/>
      <c r="H434" s="41"/>
      <c r="I434" s="41"/>
      <c r="J434" s="41"/>
      <c r="K434" s="41"/>
      <c r="L434" s="41"/>
      <c r="M434" s="41"/>
      <c r="N434" s="41"/>
      <c r="O434" s="41"/>
      <c r="P434" s="41"/>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c r="AP434" s="41"/>
      <c r="AQ434" s="41"/>
      <c r="AR434" s="41"/>
      <c r="AS434" s="41"/>
      <c r="AT434" s="41"/>
      <c r="AU434" s="41"/>
      <c r="AV434" s="41"/>
      <c r="AW434" s="41"/>
      <c r="AX434" s="41"/>
      <c r="AY434" s="41"/>
      <c r="AZ434" s="41"/>
      <c r="BA434" s="41"/>
      <c r="BB434" s="41"/>
      <c r="BC434" s="41"/>
      <c r="BD434" s="41"/>
      <c r="BE434" s="41"/>
      <c r="BF434" s="41"/>
      <c r="BG434" s="41"/>
    </row>
    <row r="435" spans="7:59" x14ac:dyDescent="0.25">
      <c r="G435" s="41"/>
      <c r="H435" s="41"/>
      <c r="I435" s="41"/>
      <c r="J435" s="41"/>
      <c r="K435" s="41"/>
      <c r="L435" s="41"/>
      <c r="M435" s="41"/>
      <c r="N435" s="41"/>
      <c r="O435" s="41"/>
      <c r="P435" s="41"/>
      <c r="Q435" s="41"/>
      <c r="R435" s="41"/>
      <c r="S435" s="41"/>
      <c r="T435" s="41"/>
      <c r="U435" s="41"/>
      <c r="V435" s="41"/>
      <c r="W435" s="41"/>
      <c r="X435" s="41"/>
      <c r="Y435" s="41"/>
      <c r="Z435" s="41"/>
      <c r="AA435" s="41"/>
      <c r="AB435" s="41"/>
      <c r="AC435" s="41"/>
      <c r="AD435" s="41"/>
      <c r="AE435" s="41"/>
      <c r="AF435" s="41"/>
      <c r="AG435" s="41"/>
      <c r="AH435" s="41"/>
      <c r="AI435" s="41"/>
      <c r="AJ435" s="41"/>
      <c r="AK435" s="41"/>
      <c r="AL435" s="41"/>
      <c r="AM435" s="41"/>
      <c r="AN435" s="41"/>
      <c r="AO435" s="41"/>
      <c r="AP435" s="41"/>
      <c r="AQ435" s="41"/>
      <c r="AR435" s="41"/>
      <c r="AS435" s="41"/>
      <c r="AT435" s="41"/>
      <c r="AU435" s="41"/>
      <c r="AV435" s="41"/>
      <c r="AW435" s="41"/>
      <c r="AX435" s="41"/>
      <c r="AY435" s="41"/>
      <c r="AZ435" s="41"/>
      <c r="BA435" s="41"/>
      <c r="BB435" s="41"/>
      <c r="BC435" s="41"/>
      <c r="BD435" s="41"/>
      <c r="BE435" s="41"/>
      <c r="BF435" s="41"/>
      <c r="BG435" s="41"/>
    </row>
    <row r="436" spans="7:59" x14ac:dyDescent="0.25">
      <c r="G436" s="41"/>
      <c r="H436" s="41"/>
      <c r="I436" s="41"/>
      <c r="J436" s="41"/>
      <c r="K436" s="41"/>
      <c r="L436" s="41"/>
      <c r="M436" s="41"/>
      <c r="N436" s="41"/>
      <c r="O436" s="41"/>
      <c r="P436" s="41"/>
      <c r="Q436" s="41"/>
      <c r="R436" s="41"/>
      <c r="S436" s="41"/>
      <c r="T436" s="41"/>
      <c r="U436" s="41"/>
      <c r="V436" s="41"/>
      <c r="W436" s="41"/>
      <c r="X436" s="41"/>
      <c r="Y436" s="41"/>
      <c r="Z436" s="41"/>
      <c r="AA436" s="41"/>
      <c r="AB436" s="41"/>
      <c r="AC436" s="41"/>
      <c r="AD436" s="41"/>
      <c r="AE436" s="41"/>
      <c r="AF436" s="41"/>
      <c r="AG436" s="41"/>
      <c r="AH436" s="41"/>
      <c r="AI436" s="41"/>
      <c r="AJ436" s="41"/>
      <c r="AK436" s="41"/>
      <c r="AL436" s="41"/>
      <c r="AM436" s="41"/>
      <c r="AN436" s="41"/>
      <c r="AO436" s="41"/>
      <c r="AP436" s="41"/>
      <c r="AQ436" s="41"/>
      <c r="AR436" s="41"/>
      <c r="AS436" s="41"/>
      <c r="AT436" s="41"/>
      <c r="AU436" s="41"/>
      <c r="AV436" s="41"/>
      <c r="AW436" s="41"/>
      <c r="AX436" s="41"/>
      <c r="AY436" s="41"/>
      <c r="AZ436" s="41"/>
      <c r="BA436" s="41"/>
      <c r="BB436" s="41"/>
      <c r="BC436" s="41"/>
      <c r="BD436" s="41"/>
      <c r="BE436" s="41"/>
      <c r="BF436" s="41"/>
      <c r="BG436" s="41"/>
    </row>
    <row r="437" spans="7:59" x14ac:dyDescent="0.25">
      <c r="G437" s="41"/>
      <c r="H437" s="41"/>
      <c r="I437" s="41"/>
      <c r="J437" s="41"/>
      <c r="K437" s="41"/>
      <c r="L437" s="41"/>
      <c r="M437" s="41"/>
      <c r="N437" s="41"/>
      <c r="O437" s="41"/>
      <c r="P437" s="41"/>
      <c r="Q437" s="41"/>
      <c r="R437" s="41"/>
      <c r="S437" s="41"/>
      <c r="T437" s="41"/>
      <c r="U437" s="41"/>
      <c r="V437" s="41"/>
      <c r="W437" s="41"/>
      <c r="X437" s="41"/>
      <c r="Y437" s="41"/>
      <c r="Z437" s="41"/>
      <c r="AA437" s="41"/>
      <c r="AB437" s="41"/>
      <c r="AC437" s="41"/>
      <c r="AD437" s="41"/>
      <c r="AE437" s="41"/>
      <c r="AF437" s="41"/>
      <c r="AG437" s="41"/>
      <c r="AH437" s="41"/>
      <c r="AI437" s="41"/>
      <c r="AJ437" s="41"/>
      <c r="AK437" s="41"/>
      <c r="AL437" s="41"/>
      <c r="AM437" s="41"/>
      <c r="AN437" s="41"/>
      <c r="AO437" s="41"/>
      <c r="AP437" s="41"/>
      <c r="AQ437" s="41"/>
      <c r="AR437" s="41"/>
      <c r="AS437" s="41"/>
      <c r="AT437" s="41"/>
      <c r="AU437" s="41"/>
      <c r="AV437" s="41"/>
      <c r="AW437" s="41"/>
      <c r="AX437" s="41"/>
      <c r="AY437" s="41"/>
      <c r="AZ437" s="41"/>
      <c r="BA437" s="41"/>
      <c r="BB437" s="41"/>
      <c r="BC437" s="41"/>
      <c r="BD437" s="41"/>
      <c r="BE437" s="41"/>
      <c r="BF437" s="41"/>
      <c r="BG437" s="41"/>
    </row>
    <row r="438" spans="7:59" x14ac:dyDescent="0.25">
      <c r="G438" s="41"/>
      <c r="H438" s="41"/>
      <c r="I438" s="41"/>
      <c r="J438" s="41"/>
      <c r="K438" s="41"/>
      <c r="L438" s="41"/>
      <c r="M438" s="41"/>
      <c r="N438" s="41"/>
      <c r="O438" s="41"/>
      <c r="P438" s="41"/>
      <c r="Q438" s="41"/>
      <c r="R438" s="41"/>
      <c r="S438" s="41"/>
      <c r="T438" s="41"/>
      <c r="U438" s="41"/>
      <c r="V438" s="41"/>
      <c r="W438" s="41"/>
      <c r="X438" s="41"/>
      <c r="Y438" s="41"/>
      <c r="Z438" s="41"/>
      <c r="AA438" s="41"/>
      <c r="AB438" s="41"/>
      <c r="AC438" s="41"/>
      <c r="AD438" s="41"/>
      <c r="AE438" s="41"/>
      <c r="AF438" s="41"/>
      <c r="AG438" s="41"/>
      <c r="AH438" s="41"/>
      <c r="AI438" s="41"/>
      <c r="AJ438" s="41"/>
      <c r="AK438" s="41"/>
      <c r="AL438" s="41"/>
      <c r="AM438" s="41"/>
      <c r="AN438" s="41"/>
      <c r="AO438" s="41"/>
      <c r="AP438" s="41"/>
      <c r="AQ438" s="41"/>
      <c r="AR438" s="41"/>
      <c r="AS438" s="41"/>
      <c r="AT438" s="41"/>
      <c r="AU438" s="41"/>
      <c r="AV438" s="41"/>
      <c r="AW438" s="41"/>
      <c r="AX438" s="41"/>
      <c r="AY438" s="41"/>
      <c r="AZ438" s="41"/>
      <c r="BA438" s="41"/>
      <c r="BB438" s="41"/>
      <c r="BC438" s="41"/>
      <c r="BD438" s="41"/>
      <c r="BE438" s="41"/>
      <c r="BF438" s="41"/>
      <c r="BG438" s="41"/>
    </row>
    <row r="439" spans="7:59" x14ac:dyDescent="0.25">
      <c r="G439" s="41"/>
      <c r="H439" s="41"/>
      <c r="I439" s="41"/>
      <c r="J439" s="41"/>
      <c r="K439" s="41"/>
      <c r="L439" s="41"/>
      <c r="M439" s="41"/>
      <c r="N439" s="41"/>
      <c r="O439" s="41"/>
      <c r="P439" s="41"/>
      <c r="Q439" s="41"/>
      <c r="R439" s="41"/>
      <c r="S439" s="41"/>
      <c r="T439" s="41"/>
      <c r="U439" s="41"/>
      <c r="V439" s="41"/>
      <c r="W439" s="41"/>
      <c r="X439" s="41"/>
      <c r="Y439" s="41"/>
      <c r="Z439" s="41"/>
      <c r="AA439" s="41"/>
      <c r="AB439" s="41"/>
      <c r="AC439" s="41"/>
      <c r="AD439" s="41"/>
      <c r="AE439" s="41"/>
      <c r="AF439" s="41"/>
      <c r="AG439" s="41"/>
      <c r="AH439" s="41"/>
      <c r="AI439" s="41"/>
      <c r="AJ439" s="41"/>
      <c r="AK439" s="41"/>
      <c r="AL439" s="41"/>
      <c r="AM439" s="41"/>
      <c r="AN439" s="41"/>
      <c r="AO439" s="41"/>
      <c r="AP439" s="41"/>
      <c r="AQ439" s="41"/>
      <c r="AR439" s="41"/>
      <c r="AS439" s="41"/>
      <c r="AT439" s="41"/>
      <c r="AU439" s="41"/>
      <c r="AV439" s="41"/>
      <c r="AW439" s="41"/>
      <c r="AX439" s="41"/>
      <c r="AY439" s="41"/>
      <c r="AZ439" s="41"/>
      <c r="BA439" s="41"/>
      <c r="BB439" s="41"/>
      <c r="BC439" s="41"/>
      <c r="BD439" s="41"/>
      <c r="BE439" s="41"/>
      <c r="BF439" s="41"/>
      <c r="BG439" s="41"/>
    </row>
    <row r="440" spans="7:59" x14ac:dyDescent="0.25">
      <c r="G440" s="41"/>
      <c r="H440" s="41"/>
      <c r="I440" s="41"/>
      <c r="J440" s="41"/>
      <c r="K440" s="41"/>
      <c r="L440" s="41"/>
      <c r="M440" s="41"/>
      <c r="N440" s="41"/>
      <c r="O440" s="41"/>
      <c r="P440" s="41"/>
      <c r="Q440" s="41"/>
      <c r="R440" s="41"/>
      <c r="S440" s="41"/>
      <c r="T440" s="41"/>
      <c r="U440" s="41"/>
      <c r="V440" s="41"/>
      <c r="W440" s="41"/>
      <c r="X440" s="41"/>
      <c r="Y440" s="41"/>
      <c r="Z440" s="41"/>
      <c r="AA440" s="41"/>
      <c r="AB440" s="41"/>
      <c r="AC440" s="41"/>
      <c r="AD440" s="41"/>
      <c r="AE440" s="41"/>
      <c r="AF440" s="41"/>
      <c r="AG440" s="41"/>
      <c r="AH440" s="41"/>
      <c r="AI440" s="41"/>
      <c r="AJ440" s="41"/>
      <c r="AK440" s="41"/>
      <c r="AL440" s="41"/>
      <c r="AM440" s="41"/>
      <c r="AN440" s="41"/>
      <c r="AO440" s="41"/>
      <c r="AP440" s="41"/>
      <c r="AQ440" s="41"/>
      <c r="AR440" s="41"/>
      <c r="AS440" s="41"/>
      <c r="AT440" s="41"/>
      <c r="AU440" s="41"/>
      <c r="AV440" s="41"/>
      <c r="AW440" s="41"/>
      <c r="AX440" s="41"/>
      <c r="AY440" s="41"/>
      <c r="AZ440" s="41"/>
      <c r="BA440" s="41"/>
      <c r="BB440" s="41"/>
      <c r="BC440" s="41"/>
      <c r="BD440" s="41"/>
      <c r="BE440" s="41"/>
      <c r="BF440" s="41"/>
      <c r="BG440" s="41"/>
    </row>
    <row r="441" spans="7:59" x14ac:dyDescent="0.25">
      <c r="G441" s="41"/>
      <c r="H441" s="41"/>
      <c r="I441" s="41"/>
      <c r="J441" s="41"/>
      <c r="K441" s="41"/>
      <c r="L441" s="41"/>
      <c r="M441" s="41"/>
      <c r="N441" s="41"/>
      <c r="O441" s="41"/>
      <c r="P441" s="41"/>
      <c r="Q441" s="41"/>
      <c r="R441" s="41"/>
      <c r="S441" s="41"/>
      <c r="T441" s="41"/>
      <c r="U441" s="41"/>
      <c r="V441" s="41"/>
      <c r="W441" s="41"/>
      <c r="X441" s="41"/>
      <c r="Y441" s="41"/>
      <c r="Z441" s="41"/>
      <c r="AA441" s="41"/>
      <c r="AB441" s="41"/>
      <c r="AC441" s="41"/>
      <c r="AD441" s="41"/>
      <c r="AE441" s="41"/>
      <c r="AF441" s="41"/>
      <c r="AG441" s="41"/>
      <c r="AH441" s="41"/>
      <c r="AI441" s="41"/>
      <c r="AJ441" s="41"/>
      <c r="AK441" s="41"/>
      <c r="AL441" s="41"/>
      <c r="AM441" s="41"/>
      <c r="AN441" s="41"/>
      <c r="AO441" s="41"/>
      <c r="AP441" s="41"/>
      <c r="AQ441" s="41"/>
      <c r="AR441" s="41"/>
      <c r="AS441" s="41"/>
      <c r="AT441" s="41"/>
      <c r="AU441" s="41"/>
      <c r="AV441" s="41"/>
      <c r="AW441" s="41"/>
      <c r="AX441" s="41"/>
      <c r="AY441" s="41"/>
      <c r="AZ441" s="41"/>
      <c r="BA441" s="41"/>
      <c r="BB441" s="41"/>
      <c r="BC441" s="41"/>
      <c r="BD441" s="41"/>
      <c r="BE441" s="41"/>
      <c r="BF441" s="41"/>
      <c r="BG441" s="41"/>
    </row>
    <row r="442" spans="7:59" x14ac:dyDescent="0.25">
      <c r="G442" s="41"/>
      <c r="H442" s="41"/>
      <c r="I442" s="41"/>
      <c r="J442" s="41"/>
      <c r="K442" s="41"/>
      <c r="L442" s="41"/>
      <c r="M442" s="41"/>
      <c r="N442" s="41"/>
      <c r="O442" s="41"/>
      <c r="P442" s="41"/>
      <c r="Q442" s="41"/>
      <c r="R442" s="41"/>
      <c r="S442" s="41"/>
      <c r="T442" s="41"/>
      <c r="U442" s="41"/>
      <c r="V442" s="41"/>
      <c r="W442" s="41"/>
      <c r="X442" s="41"/>
      <c r="Y442" s="41"/>
      <c r="Z442" s="41"/>
      <c r="AA442" s="41"/>
      <c r="AB442" s="41"/>
      <c r="AC442" s="41"/>
      <c r="AD442" s="41"/>
      <c r="AE442" s="41"/>
      <c r="AF442" s="41"/>
      <c r="AG442" s="41"/>
      <c r="AH442" s="41"/>
      <c r="AI442" s="41"/>
      <c r="AJ442" s="41"/>
      <c r="AK442" s="41"/>
      <c r="AL442" s="41"/>
      <c r="AM442" s="41"/>
      <c r="AN442" s="41"/>
      <c r="AO442" s="41"/>
      <c r="AP442" s="41"/>
      <c r="AQ442" s="41"/>
      <c r="AR442" s="41"/>
      <c r="AS442" s="41"/>
      <c r="AT442" s="41"/>
      <c r="AU442" s="41"/>
      <c r="AV442" s="41"/>
      <c r="AW442" s="41"/>
      <c r="AX442" s="41"/>
      <c r="AY442" s="41"/>
      <c r="AZ442" s="41"/>
      <c r="BA442" s="41"/>
      <c r="BB442" s="41"/>
      <c r="BC442" s="41"/>
      <c r="BD442" s="41"/>
      <c r="BE442" s="41"/>
      <c r="BF442" s="41"/>
      <c r="BG442" s="41"/>
    </row>
    <row r="443" spans="7:59" x14ac:dyDescent="0.25">
      <c r="G443" s="41"/>
      <c r="H443" s="41"/>
      <c r="I443" s="41"/>
      <c r="J443" s="41"/>
      <c r="K443" s="41"/>
      <c r="L443" s="41"/>
      <c r="M443" s="41"/>
      <c r="N443" s="41"/>
      <c r="O443" s="41"/>
      <c r="P443" s="41"/>
      <c r="Q443" s="41"/>
      <c r="R443" s="41"/>
      <c r="S443" s="41"/>
      <c r="T443" s="41"/>
      <c r="U443" s="41"/>
      <c r="V443" s="41"/>
      <c r="W443" s="41"/>
      <c r="X443" s="41"/>
      <c r="Y443" s="41"/>
      <c r="Z443" s="41"/>
      <c r="AA443" s="41"/>
      <c r="AB443" s="41"/>
      <c r="AC443" s="41"/>
      <c r="AD443" s="41"/>
      <c r="AE443" s="41"/>
      <c r="AF443" s="41"/>
      <c r="AG443" s="41"/>
      <c r="AH443" s="41"/>
      <c r="AI443" s="41"/>
      <c r="AJ443" s="41"/>
      <c r="AK443" s="41"/>
      <c r="AL443" s="41"/>
      <c r="AM443" s="41"/>
      <c r="AN443" s="41"/>
      <c r="AO443" s="41"/>
      <c r="AP443" s="41"/>
      <c r="AQ443" s="41"/>
      <c r="AR443" s="41"/>
      <c r="AS443" s="41"/>
      <c r="AT443" s="41"/>
      <c r="AU443" s="41"/>
      <c r="AV443" s="41"/>
      <c r="AW443" s="41"/>
      <c r="AX443" s="41"/>
      <c r="AY443" s="41"/>
      <c r="AZ443" s="41"/>
      <c r="BA443" s="41"/>
      <c r="BB443" s="41"/>
      <c r="BC443" s="41"/>
      <c r="BD443" s="41"/>
      <c r="BE443" s="41"/>
      <c r="BF443" s="41"/>
      <c r="BG443" s="41"/>
    </row>
    <row r="444" spans="7:59" x14ac:dyDescent="0.25">
      <c r="G444" s="41"/>
      <c r="H444" s="41"/>
      <c r="I444" s="41"/>
      <c r="J444" s="41"/>
      <c r="K444" s="41"/>
      <c r="L444" s="41"/>
      <c r="M444" s="41"/>
      <c r="N444" s="41"/>
      <c r="O444" s="41"/>
      <c r="P444" s="41"/>
      <c r="Q444" s="41"/>
      <c r="R444" s="41"/>
      <c r="S444" s="41"/>
      <c r="T444" s="41"/>
      <c r="U444" s="41"/>
      <c r="V444" s="41"/>
      <c r="W444" s="41"/>
      <c r="X444" s="41"/>
      <c r="Y444" s="41"/>
      <c r="Z444" s="41"/>
      <c r="AA444" s="41"/>
      <c r="AB444" s="41"/>
      <c r="AC444" s="41"/>
      <c r="AD444" s="41"/>
      <c r="AE444" s="41"/>
      <c r="AF444" s="41"/>
      <c r="AG444" s="41"/>
      <c r="AH444" s="41"/>
      <c r="AI444" s="41"/>
      <c r="AJ444" s="41"/>
      <c r="AK444" s="41"/>
      <c r="AL444" s="41"/>
      <c r="AM444" s="41"/>
      <c r="AN444" s="41"/>
      <c r="AO444" s="41"/>
      <c r="AP444" s="41"/>
      <c r="AQ444" s="41"/>
      <c r="AR444" s="41"/>
      <c r="AS444" s="41"/>
      <c r="AT444" s="41"/>
      <c r="AU444" s="41"/>
      <c r="AV444" s="41"/>
      <c r="AW444" s="41"/>
      <c r="AX444" s="41"/>
      <c r="AY444" s="41"/>
      <c r="AZ444" s="41"/>
      <c r="BA444" s="41"/>
      <c r="BB444" s="41"/>
      <c r="BC444" s="41"/>
      <c r="BD444" s="41"/>
      <c r="BE444" s="41"/>
      <c r="BF444" s="41"/>
      <c r="BG444" s="41"/>
    </row>
    <row r="445" spans="7:59" x14ac:dyDescent="0.25">
      <c r="G445" s="41"/>
      <c r="H445" s="41"/>
      <c r="I445" s="41"/>
      <c r="J445" s="41"/>
      <c r="K445" s="41"/>
      <c r="L445" s="41"/>
      <c r="M445" s="41"/>
      <c r="N445" s="41"/>
      <c r="O445" s="41"/>
      <c r="P445" s="41"/>
      <c r="Q445" s="41"/>
      <c r="R445" s="41"/>
      <c r="S445" s="41"/>
      <c r="T445" s="41"/>
      <c r="U445" s="41"/>
      <c r="V445" s="41"/>
      <c r="W445" s="41"/>
      <c r="X445" s="41"/>
      <c r="Y445" s="41"/>
      <c r="Z445" s="41"/>
      <c r="AA445" s="41"/>
      <c r="AB445" s="41"/>
      <c r="AC445" s="41"/>
      <c r="AD445" s="41"/>
      <c r="AE445" s="41"/>
      <c r="AF445" s="41"/>
      <c r="AG445" s="41"/>
      <c r="AH445" s="41"/>
      <c r="AI445" s="41"/>
      <c r="AJ445" s="41"/>
      <c r="AK445" s="41"/>
      <c r="AL445" s="41"/>
      <c r="AM445" s="41"/>
      <c r="AN445" s="41"/>
      <c r="AO445" s="41"/>
      <c r="AP445" s="41"/>
      <c r="AQ445" s="41"/>
      <c r="AR445" s="41"/>
      <c r="AS445" s="41"/>
      <c r="AT445" s="41"/>
      <c r="AU445" s="41"/>
      <c r="AV445" s="41"/>
      <c r="AW445" s="41"/>
      <c r="AX445" s="41"/>
      <c r="AY445" s="41"/>
      <c r="AZ445" s="41"/>
      <c r="BA445" s="41"/>
      <c r="BB445" s="41"/>
      <c r="BC445" s="41"/>
      <c r="BD445" s="41"/>
      <c r="BE445" s="41"/>
      <c r="BF445" s="41"/>
      <c r="BG445" s="41"/>
    </row>
    <row r="446" spans="7:59" x14ac:dyDescent="0.25">
      <c r="G446" s="41"/>
      <c r="H446" s="41"/>
      <c r="I446" s="41"/>
      <c r="J446" s="41"/>
      <c r="K446" s="41"/>
      <c r="L446" s="41"/>
      <c r="M446" s="41"/>
      <c r="N446" s="41"/>
      <c r="O446" s="41"/>
      <c r="P446" s="41"/>
      <c r="Q446" s="41"/>
      <c r="R446" s="41"/>
      <c r="S446" s="41"/>
      <c r="T446" s="41"/>
      <c r="U446" s="41"/>
      <c r="V446" s="41"/>
      <c r="W446" s="41"/>
      <c r="X446" s="41"/>
      <c r="Y446" s="41"/>
      <c r="Z446" s="41"/>
      <c r="AA446" s="41"/>
      <c r="AB446" s="41"/>
      <c r="AC446" s="41"/>
      <c r="AD446" s="41"/>
      <c r="AE446" s="41"/>
      <c r="AF446" s="41"/>
      <c r="AG446" s="41"/>
      <c r="AH446" s="41"/>
      <c r="AI446" s="41"/>
      <c r="AJ446" s="41"/>
      <c r="AK446" s="41"/>
      <c r="AL446" s="41"/>
      <c r="AM446" s="41"/>
      <c r="AN446" s="41"/>
      <c r="AO446" s="41"/>
      <c r="AP446" s="41"/>
      <c r="AQ446" s="41"/>
      <c r="AR446" s="41"/>
      <c r="AS446" s="41"/>
      <c r="AT446" s="41"/>
      <c r="AU446" s="41"/>
      <c r="AV446" s="41"/>
      <c r="AW446" s="41"/>
      <c r="AX446" s="41"/>
      <c r="AY446" s="41"/>
      <c r="AZ446" s="41"/>
      <c r="BA446" s="41"/>
      <c r="BB446" s="41"/>
      <c r="BC446" s="41"/>
      <c r="BD446" s="41"/>
      <c r="BE446" s="41"/>
      <c r="BF446" s="41"/>
      <c r="BG446" s="41"/>
    </row>
    <row r="447" spans="7:59" x14ac:dyDescent="0.25">
      <c r="G447" s="41"/>
      <c r="H447" s="41"/>
      <c r="I447" s="41"/>
      <c r="J447" s="41"/>
      <c r="K447" s="41"/>
      <c r="L447" s="41"/>
      <c r="M447" s="41"/>
      <c r="N447" s="41"/>
      <c r="O447" s="41"/>
      <c r="P447" s="41"/>
      <c r="Q447" s="41"/>
      <c r="R447" s="41"/>
      <c r="S447" s="41"/>
      <c r="T447" s="41"/>
      <c r="U447" s="41"/>
      <c r="V447" s="41"/>
      <c r="W447" s="41"/>
      <c r="X447" s="41"/>
      <c r="Y447" s="41"/>
      <c r="Z447" s="41"/>
      <c r="AA447" s="41"/>
      <c r="AB447" s="41"/>
      <c r="AC447" s="41"/>
      <c r="AD447" s="41"/>
      <c r="AE447" s="41"/>
      <c r="AF447" s="41"/>
      <c r="AG447" s="41"/>
      <c r="AH447" s="41"/>
      <c r="AI447" s="41"/>
      <c r="AJ447" s="41"/>
      <c r="AK447" s="41"/>
      <c r="AL447" s="41"/>
      <c r="AM447" s="41"/>
      <c r="AN447" s="41"/>
      <c r="AO447" s="41"/>
      <c r="AP447" s="41"/>
      <c r="AQ447" s="41"/>
      <c r="AR447" s="41"/>
      <c r="AS447" s="41"/>
      <c r="AT447" s="41"/>
      <c r="AU447" s="41"/>
      <c r="AV447" s="41"/>
      <c r="AW447" s="41"/>
      <c r="AX447" s="41"/>
      <c r="AY447" s="41"/>
      <c r="AZ447" s="41"/>
      <c r="BA447" s="41"/>
      <c r="BB447" s="41"/>
      <c r="BC447" s="41"/>
      <c r="BD447" s="41"/>
      <c r="BE447" s="41"/>
      <c r="BF447" s="41"/>
      <c r="BG447" s="41"/>
    </row>
    <row r="448" spans="7:59" x14ac:dyDescent="0.25">
      <c r="G448" s="41"/>
      <c r="H448" s="41"/>
      <c r="I448" s="41"/>
      <c r="J448" s="41"/>
      <c r="K448" s="41"/>
      <c r="L448" s="41"/>
      <c r="M448" s="41"/>
      <c r="N448" s="41"/>
      <c r="O448" s="41"/>
      <c r="P448" s="41"/>
      <c r="Q448" s="41"/>
      <c r="R448" s="41"/>
      <c r="S448" s="41"/>
      <c r="T448" s="41"/>
      <c r="U448" s="41"/>
      <c r="V448" s="41"/>
      <c r="W448" s="41"/>
      <c r="X448" s="41"/>
      <c r="Y448" s="41"/>
      <c r="Z448" s="41"/>
      <c r="AA448" s="41"/>
      <c r="AB448" s="41"/>
      <c r="AC448" s="41"/>
      <c r="AD448" s="41"/>
      <c r="AE448" s="41"/>
      <c r="AF448" s="41"/>
      <c r="AG448" s="41"/>
      <c r="AH448" s="41"/>
      <c r="AI448" s="41"/>
      <c r="AJ448" s="41"/>
      <c r="AK448" s="41"/>
      <c r="AL448" s="41"/>
      <c r="AM448" s="41"/>
      <c r="AN448" s="41"/>
      <c r="AO448" s="41"/>
      <c r="AP448" s="41"/>
      <c r="AQ448" s="41"/>
      <c r="AR448" s="41"/>
      <c r="AS448" s="41"/>
      <c r="AT448" s="41"/>
      <c r="AU448" s="41"/>
      <c r="AV448" s="41"/>
      <c r="AW448" s="41"/>
      <c r="AX448" s="41"/>
      <c r="AY448" s="41"/>
      <c r="AZ448" s="41"/>
      <c r="BA448" s="41"/>
      <c r="BB448" s="41"/>
      <c r="BC448" s="41"/>
      <c r="BD448" s="41"/>
      <c r="BE448" s="41"/>
      <c r="BF448" s="41"/>
      <c r="BG448" s="41"/>
    </row>
    <row r="449" spans="7:59" x14ac:dyDescent="0.25">
      <c r="G449" s="41"/>
      <c r="H449" s="41"/>
      <c r="I449" s="41"/>
      <c r="J449" s="41"/>
      <c r="K449" s="41"/>
      <c r="L449" s="41"/>
      <c r="M449" s="41"/>
      <c r="N449" s="41"/>
      <c r="O449" s="41"/>
      <c r="P449" s="41"/>
      <c r="Q449" s="41"/>
      <c r="R449" s="41"/>
      <c r="S449" s="41"/>
      <c r="T449" s="41"/>
      <c r="U449" s="41"/>
      <c r="V449" s="41"/>
      <c r="W449" s="41"/>
      <c r="X449" s="41"/>
      <c r="Y449" s="41"/>
      <c r="Z449" s="41"/>
      <c r="AA449" s="41"/>
      <c r="AB449" s="41"/>
      <c r="AC449" s="41"/>
      <c r="AD449" s="41"/>
      <c r="AE449" s="41"/>
      <c r="AF449" s="41"/>
      <c r="AG449" s="41"/>
      <c r="AH449" s="41"/>
      <c r="AI449" s="41"/>
      <c r="AJ449" s="41"/>
      <c r="AK449" s="41"/>
      <c r="AL449" s="41"/>
      <c r="AM449" s="41"/>
      <c r="AN449" s="41"/>
      <c r="AO449" s="41"/>
      <c r="AP449" s="41"/>
      <c r="AQ449" s="41"/>
      <c r="AR449" s="41"/>
      <c r="AS449" s="41"/>
      <c r="AT449" s="41"/>
      <c r="AU449" s="41"/>
      <c r="AV449" s="41"/>
      <c r="AW449" s="41"/>
      <c r="AX449" s="41"/>
      <c r="AY449" s="41"/>
      <c r="AZ449" s="41"/>
      <c r="BA449" s="41"/>
      <c r="BB449" s="41"/>
      <c r="BC449" s="41"/>
      <c r="BD449" s="41"/>
      <c r="BE449" s="41"/>
      <c r="BF449" s="41"/>
      <c r="BG449" s="41"/>
    </row>
    <row r="450" spans="7:59" x14ac:dyDescent="0.25">
      <c r="G450" s="41"/>
      <c r="H450" s="41"/>
      <c r="I450" s="41"/>
      <c r="J450" s="41"/>
      <c r="K450" s="41"/>
      <c r="L450" s="41"/>
      <c r="M450" s="41"/>
      <c r="N450" s="41"/>
      <c r="O450" s="41"/>
      <c r="P450" s="41"/>
      <c r="Q450" s="41"/>
      <c r="R450" s="41"/>
      <c r="S450" s="41"/>
      <c r="T450" s="41"/>
      <c r="U450" s="41"/>
      <c r="V450" s="41"/>
      <c r="W450" s="41"/>
      <c r="X450" s="41"/>
      <c r="Y450" s="41"/>
      <c r="Z450" s="41"/>
      <c r="AA450" s="41"/>
      <c r="AB450" s="41"/>
      <c r="AC450" s="41"/>
      <c r="AD450" s="41"/>
      <c r="AE450" s="41"/>
      <c r="AF450" s="41"/>
      <c r="AG450" s="41"/>
      <c r="AH450" s="41"/>
      <c r="AI450" s="41"/>
      <c r="AJ450" s="41"/>
      <c r="AK450" s="41"/>
      <c r="AL450" s="41"/>
      <c r="AM450" s="41"/>
      <c r="AN450" s="41"/>
      <c r="AO450" s="41"/>
      <c r="AP450" s="41"/>
      <c r="AQ450" s="41"/>
      <c r="AR450" s="41"/>
      <c r="AS450" s="41"/>
      <c r="AT450" s="41"/>
      <c r="AU450" s="41"/>
      <c r="AV450" s="41"/>
      <c r="AW450" s="41"/>
      <c r="AX450" s="41"/>
      <c r="AY450" s="41"/>
      <c r="AZ450" s="41"/>
      <c r="BA450" s="41"/>
      <c r="BB450" s="41"/>
      <c r="BC450" s="41"/>
      <c r="BD450" s="41"/>
      <c r="BE450" s="41"/>
      <c r="BF450" s="41"/>
      <c r="BG450" s="41"/>
    </row>
    <row r="451" spans="7:59" x14ac:dyDescent="0.25">
      <c r="G451" s="41"/>
      <c r="H451" s="41"/>
      <c r="I451" s="41"/>
      <c r="J451" s="41"/>
      <c r="K451" s="41"/>
      <c r="L451" s="41"/>
      <c r="M451" s="41"/>
      <c r="N451" s="41"/>
      <c r="O451" s="41"/>
      <c r="P451" s="41"/>
      <c r="Q451" s="41"/>
      <c r="R451" s="41"/>
      <c r="S451" s="41"/>
      <c r="T451" s="41"/>
      <c r="U451" s="41"/>
      <c r="V451" s="41"/>
      <c r="W451" s="41"/>
      <c r="X451" s="41"/>
      <c r="Y451" s="41"/>
      <c r="Z451" s="41"/>
      <c r="AA451" s="41"/>
      <c r="AB451" s="41"/>
      <c r="AC451" s="41"/>
      <c r="AD451" s="41"/>
      <c r="AE451" s="41"/>
      <c r="AF451" s="41"/>
      <c r="AG451" s="41"/>
      <c r="AH451" s="41"/>
      <c r="AI451" s="41"/>
      <c r="AJ451" s="41"/>
      <c r="AK451" s="41"/>
      <c r="AL451" s="41"/>
      <c r="AM451" s="41"/>
      <c r="AN451" s="41"/>
      <c r="AO451" s="41"/>
      <c r="AP451" s="41"/>
      <c r="AQ451" s="41"/>
      <c r="AR451" s="41"/>
      <c r="AS451" s="41"/>
      <c r="AT451" s="41"/>
      <c r="AU451" s="41"/>
      <c r="AV451" s="41"/>
      <c r="AW451" s="41"/>
      <c r="AX451" s="41"/>
      <c r="AY451" s="41"/>
      <c r="AZ451" s="41"/>
      <c r="BA451" s="41"/>
      <c r="BB451" s="41"/>
      <c r="BC451" s="41"/>
      <c r="BD451" s="41"/>
      <c r="BE451" s="41"/>
      <c r="BF451" s="41"/>
      <c r="BG451" s="41"/>
    </row>
    <row r="452" spans="7:59" x14ac:dyDescent="0.25">
      <c r="G452" s="41"/>
      <c r="H452" s="41"/>
      <c r="I452" s="41"/>
      <c r="J452" s="41"/>
      <c r="K452" s="41"/>
      <c r="L452" s="41"/>
      <c r="M452" s="41"/>
      <c r="N452" s="41"/>
      <c r="O452" s="41"/>
      <c r="P452" s="41"/>
      <c r="Q452" s="41"/>
      <c r="R452" s="41"/>
      <c r="S452" s="41"/>
      <c r="T452" s="41"/>
      <c r="U452" s="41"/>
      <c r="V452" s="41"/>
      <c r="W452" s="41"/>
      <c r="X452" s="41"/>
      <c r="Y452" s="41"/>
      <c r="Z452" s="41"/>
      <c r="AA452" s="41"/>
      <c r="AB452" s="41"/>
      <c r="AC452" s="41"/>
      <c r="AD452" s="41"/>
      <c r="AE452" s="41"/>
      <c r="AF452" s="41"/>
      <c r="AG452" s="41"/>
      <c r="AH452" s="41"/>
      <c r="AI452" s="41"/>
      <c r="AJ452" s="41"/>
      <c r="AK452" s="41"/>
      <c r="AL452" s="41"/>
      <c r="AM452" s="41"/>
      <c r="AN452" s="41"/>
      <c r="AO452" s="41"/>
      <c r="AP452" s="41"/>
      <c r="AQ452" s="41"/>
      <c r="AR452" s="41"/>
      <c r="AS452" s="41"/>
      <c r="AT452" s="41"/>
      <c r="AU452" s="41"/>
      <c r="AV452" s="41"/>
      <c r="AW452" s="41"/>
      <c r="AX452" s="41"/>
      <c r="AY452" s="41"/>
      <c r="AZ452" s="41"/>
      <c r="BA452" s="41"/>
      <c r="BB452" s="41"/>
      <c r="BC452" s="41"/>
      <c r="BD452" s="41"/>
      <c r="BE452" s="41"/>
      <c r="BF452" s="41"/>
      <c r="BG452" s="41"/>
    </row>
    <row r="453" spans="7:59" x14ac:dyDescent="0.25">
      <c r="G453" s="41"/>
      <c r="H453" s="41"/>
      <c r="I453" s="41"/>
      <c r="J453" s="41"/>
      <c r="K453" s="41"/>
      <c r="L453" s="41"/>
      <c r="M453" s="41"/>
      <c r="N453" s="41"/>
      <c r="O453" s="41"/>
      <c r="P453" s="41"/>
      <c r="Q453" s="41"/>
      <c r="R453" s="41"/>
      <c r="S453" s="41"/>
      <c r="T453" s="41"/>
      <c r="U453" s="41"/>
      <c r="V453" s="41"/>
      <c r="W453" s="41"/>
      <c r="X453" s="41"/>
      <c r="Y453" s="41"/>
      <c r="Z453" s="41"/>
      <c r="AA453" s="41"/>
      <c r="AB453" s="41"/>
      <c r="AC453" s="41"/>
      <c r="AD453" s="41"/>
      <c r="AE453" s="41"/>
      <c r="AF453" s="41"/>
      <c r="AG453" s="41"/>
      <c r="AH453" s="41"/>
      <c r="AI453" s="41"/>
      <c r="AJ453" s="41"/>
      <c r="AK453" s="41"/>
      <c r="AL453" s="41"/>
      <c r="AM453" s="41"/>
      <c r="AN453" s="41"/>
      <c r="AO453" s="41"/>
      <c r="AP453" s="41"/>
      <c r="AQ453" s="41"/>
      <c r="AR453" s="41"/>
      <c r="AS453" s="41"/>
      <c r="AT453" s="41"/>
      <c r="AU453" s="41"/>
      <c r="AV453" s="41"/>
      <c r="AW453" s="41"/>
      <c r="AX453" s="41"/>
      <c r="AY453" s="41"/>
      <c r="AZ453" s="41"/>
      <c r="BA453" s="41"/>
      <c r="BB453" s="41"/>
      <c r="BC453" s="41"/>
      <c r="BD453" s="41"/>
      <c r="BE453" s="41"/>
      <c r="BF453" s="41"/>
      <c r="BG453" s="41"/>
    </row>
    <row r="454" spans="7:59" x14ac:dyDescent="0.25">
      <c r="G454" s="41"/>
      <c r="H454" s="41"/>
      <c r="I454" s="41"/>
      <c r="J454" s="41"/>
      <c r="K454" s="41"/>
      <c r="L454" s="41"/>
      <c r="M454" s="41"/>
      <c r="N454" s="41"/>
      <c r="O454" s="41"/>
      <c r="P454" s="41"/>
      <c r="Q454" s="41"/>
      <c r="R454" s="41"/>
      <c r="S454" s="41"/>
      <c r="T454" s="41"/>
      <c r="U454" s="41"/>
      <c r="V454" s="41"/>
      <c r="W454" s="41"/>
      <c r="X454" s="41"/>
      <c r="Y454" s="41"/>
      <c r="Z454" s="41"/>
      <c r="AA454" s="41"/>
      <c r="AB454" s="41"/>
      <c r="AC454" s="41"/>
      <c r="AD454" s="41"/>
      <c r="AE454" s="41"/>
      <c r="AF454" s="41"/>
      <c r="AG454" s="41"/>
      <c r="AH454" s="41"/>
      <c r="AI454" s="41"/>
      <c r="AJ454" s="41"/>
      <c r="AK454" s="41"/>
      <c r="AL454" s="41"/>
      <c r="AM454" s="41"/>
      <c r="AN454" s="41"/>
      <c r="AO454" s="41"/>
      <c r="AP454" s="41"/>
      <c r="AQ454" s="41"/>
      <c r="AR454" s="41"/>
      <c r="AS454" s="41"/>
      <c r="AT454" s="41"/>
      <c r="AU454" s="41"/>
      <c r="AV454" s="41"/>
      <c r="AW454" s="41"/>
      <c r="AX454" s="41"/>
      <c r="AY454" s="41"/>
      <c r="AZ454" s="41"/>
      <c r="BA454" s="41"/>
      <c r="BB454" s="41"/>
      <c r="BC454" s="41"/>
      <c r="BD454" s="41"/>
      <c r="BE454" s="41"/>
      <c r="BF454" s="41"/>
      <c r="BG454" s="41"/>
    </row>
    <row r="455" spans="7:59" x14ac:dyDescent="0.25">
      <c r="G455" s="41"/>
      <c r="H455" s="41"/>
      <c r="I455" s="41"/>
      <c r="J455" s="41"/>
      <c r="K455" s="41"/>
      <c r="L455" s="41"/>
      <c r="M455" s="41"/>
      <c r="N455" s="41"/>
      <c r="O455" s="41"/>
      <c r="P455" s="41"/>
      <c r="Q455" s="41"/>
      <c r="R455" s="41"/>
      <c r="S455" s="41"/>
      <c r="T455" s="41"/>
      <c r="U455" s="41"/>
      <c r="V455" s="41"/>
      <c r="W455" s="41"/>
      <c r="X455" s="41"/>
      <c r="Y455" s="41"/>
      <c r="Z455" s="41"/>
      <c r="AA455" s="41"/>
      <c r="AB455" s="41"/>
      <c r="AC455" s="41"/>
      <c r="AD455" s="41"/>
      <c r="AE455" s="41"/>
      <c r="AF455" s="41"/>
      <c r="AG455" s="41"/>
      <c r="AH455" s="41"/>
      <c r="AI455" s="41"/>
      <c r="AJ455" s="41"/>
      <c r="AK455" s="41"/>
      <c r="AL455" s="41"/>
      <c r="AM455" s="41"/>
      <c r="AN455" s="41"/>
      <c r="AO455" s="41"/>
      <c r="AP455" s="41"/>
      <c r="AQ455" s="41"/>
      <c r="AR455" s="41"/>
      <c r="AS455" s="41"/>
      <c r="AT455" s="41"/>
      <c r="AU455" s="41"/>
      <c r="AV455" s="41"/>
      <c r="AW455" s="41"/>
      <c r="AX455" s="41"/>
      <c r="AY455" s="41"/>
      <c r="AZ455" s="41"/>
      <c r="BA455" s="41"/>
      <c r="BB455" s="41"/>
      <c r="BC455" s="41"/>
      <c r="BD455" s="41"/>
      <c r="BE455" s="41"/>
      <c r="BF455" s="41"/>
      <c r="BG455" s="41"/>
    </row>
    <row r="456" spans="7:59" x14ac:dyDescent="0.25">
      <c r="G456" s="41"/>
      <c r="H456" s="41"/>
      <c r="I456" s="41"/>
      <c r="J456" s="41"/>
      <c r="K456" s="41"/>
      <c r="L456" s="41"/>
      <c r="M456" s="41"/>
      <c r="N456" s="41"/>
      <c r="O456" s="41"/>
      <c r="P456" s="41"/>
      <c r="Q456" s="41"/>
      <c r="R456" s="41"/>
      <c r="S456" s="41"/>
      <c r="T456" s="41"/>
      <c r="U456" s="41"/>
      <c r="V456" s="41"/>
      <c r="W456" s="41"/>
      <c r="X456" s="41"/>
      <c r="Y456" s="41"/>
      <c r="Z456" s="41"/>
      <c r="AA456" s="41"/>
      <c r="AB456" s="41"/>
      <c r="AC456" s="41"/>
      <c r="AD456" s="41"/>
      <c r="AE456" s="41"/>
      <c r="AF456" s="41"/>
      <c r="AG456" s="41"/>
      <c r="AH456" s="41"/>
      <c r="AI456" s="41"/>
      <c r="AJ456" s="41"/>
      <c r="AK456" s="41"/>
      <c r="AL456" s="41"/>
      <c r="AM456" s="41"/>
      <c r="AN456" s="41"/>
      <c r="AO456" s="41"/>
      <c r="AP456" s="41"/>
      <c r="AQ456" s="41"/>
      <c r="AR456" s="41"/>
      <c r="AS456" s="41"/>
      <c r="AT456" s="41"/>
      <c r="AU456" s="41"/>
      <c r="AV456" s="41"/>
      <c r="AW456" s="41"/>
      <c r="AX456" s="41"/>
      <c r="AY456" s="41"/>
      <c r="AZ456" s="41"/>
      <c r="BA456" s="41"/>
      <c r="BB456" s="41"/>
      <c r="BC456" s="41"/>
      <c r="BD456" s="41"/>
      <c r="BE456" s="41"/>
      <c r="BF456" s="41"/>
      <c r="BG456" s="41"/>
    </row>
    <row r="457" spans="7:59" x14ac:dyDescent="0.25">
      <c r="G457" s="41"/>
      <c r="H457" s="41"/>
      <c r="I457" s="41"/>
      <c r="J457" s="41"/>
      <c r="K457" s="41"/>
      <c r="L457" s="41"/>
      <c r="M457" s="41"/>
      <c r="N457" s="41"/>
      <c r="O457" s="41"/>
      <c r="P457" s="41"/>
      <c r="Q457" s="41"/>
      <c r="R457" s="41"/>
      <c r="S457" s="41"/>
      <c r="T457" s="41"/>
      <c r="U457" s="41"/>
      <c r="V457" s="41"/>
      <c r="W457" s="41"/>
      <c r="X457" s="41"/>
      <c r="Y457" s="41"/>
      <c r="Z457" s="41"/>
      <c r="AA457" s="41"/>
      <c r="AB457" s="41"/>
      <c r="AC457" s="41"/>
      <c r="AD457" s="41"/>
      <c r="AE457" s="41"/>
      <c r="AF457" s="41"/>
      <c r="AG457" s="41"/>
      <c r="AH457" s="41"/>
      <c r="AI457" s="41"/>
      <c r="AJ457" s="41"/>
      <c r="AK457" s="41"/>
      <c r="AL457" s="41"/>
      <c r="AM457" s="41"/>
      <c r="AN457" s="41"/>
      <c r="AO457" s="41"/>
      <c r="AP457" s="41"/>
      <c r="AQ457" s="41"/>
      <c r="AR457" s="41"/>
      <c r="AS457" s="41"/>
      <c r="AT457" s="41"/>
      <c r="AU457" s="41"/>
      <c r="AV457" s="41"/>
      <c r="AW457" s="41"/>
      <c r="AX457" s="41"/>
      <c r="AY457" s="41"/>
      <c r="AZ457" s="41"/>
      <c r="BA457" s="41"/>
      <c r="BB457" s="41"/>
      <c r="BC457" s="41"/>
      <c r="BD457" s="41"/>
      <c r="BE457" s="41"/>
      <c r="BF457" s="41"/>
      <c r="BG457" s="41"/>
    </row>
    <row r="458" spans="7:59" x14ac:dyDescent="0.25">
      <c r="G458" s="41"/>
      <c r="H458" s="41"/>
      <c r="I458" s="41"/>
      <c r="J458" s="41"/>
      <c r="K458" s="41"/>
      <c r="L458" s="41"/>
      <c r="M458" s="41"/>
      <c r="N458" s="41"/>
      <c r="O458" s="41"/>
      <c r="P458" s="41"/>
      <c r="Q458" s="41"/>
      <c r="R458" s="41"/>
      <c r="S458" s="41"/>
      <c r="T458" s="41"/>
      <c r="U458" s="41"/>
      <c r="V458" s="41"/>
      <c r="W458" s="41"/>
      <c r="X458" s="41"/>
      <c r="Y458" s="41"/>
      <c r="Z458" s="41"/>
      <c r="AA458" s="41"/>
      <c r="AB458" s="41"/>
      <c r="AC458" s="41"/>
      <c r="AD458" s="41"/>
      <c r="AE458" s="41"/>
      <c r="AF458" s="41"/>
      <c r="AG458" s="41"/>
      <c r="AH458" s="41"/>
      <c r="AI458" s="41"/>
      <c r="AJ458" s="41"/>
      <c r="AK458" s="41"/>
      <c r="AL458" s="41"/>
      <c r="AM458" s="41"/>
      <c r="AN458" s="41"/>
      <c r="AO458" s="41"/>
      <c r="AP458" s="41"/>
      <c r="AQ458" s="41"/>
      <c r="AR458" s="41"/>
      <c r="AS458" s="41"/>
      <c r="AT458" s="41"/>
      <c r="AU458" s="41"/>
      <c r="AV458" s="41"/>
      <c r="AW458" s="41"/>
      <c r="AX458" s="41"/>
      <c r="AY458" s="41"/>
      <c r="AZ458" s="41"/>
      <c r="BA458" s="41"/>
      <c r="BB458" s="41"/>
      <c r="BC458" s="41"/>
      <c r="BD458" s="41"/>
      <c r="BE458" s="41"/>
      <c r="BF458" s="41"/>
      <c r="BG458" s="41"/>
    </row>
    <row r="459" spans="7:59" x14ac:dyDescent="0.25">
      <c r="G459" s="41"/>
      <c r="H459" s="41"/>
      <c r="I459" s="41"/>
      <c r="J459" s="41"/>
      <c r="K459" s="41"/>
      <c r="L459" s="41"/>
      <c r="M459" s="41"/>
      <c r="N459" s="41"/>
      <c r="O459" s="41"/>
      <c r="P459" s="41"/>
      <c r="Q459" s="41"/>
      <c r="R459" s="41"/>
      <c r="S459" s="41"/>
      <c r="T459" s="41"/>
      <c r="U459" s="41"/>
      <c r="V459" s="41"/>
      <c r="W459" s="41"/>
      <c r="X459" s="41"/>
      <c r="Y459" s="41"/>
      <c r="Z459" s="41"/>
      <c r="AA459" s="41"/>
      <c r="AB459" s="41"/>
      <c r="AC459" s="41"/>
      <c r="AD459" s="41"/>
      <c r="AE459" s="41"/>
      <c r="AF459" s="41"/>
      <c r="AG459" s="41"/>
      <c r="AH459" s="41"/>
      <c r="AI459" s="41"/>
      <c r="AJ459" s="41"/>
      <c r="AK459" s="41"/>
      <c r="AL459" s="41"/>
      <c r="AM459" s="41"/>
      <c r="AN459" s="41"/>
      <c r="AO459" s="41"/>
      <c r="AP459" s="41"/>
      <c r="AQ459" s="41"/>
      <c r="AR459" s="41"/>
      <c r="AS459" s="41"/>
      <c r="AT459" s="41"/>
      <c r="AU459" s="41"/>
      <c r="AV459" s="41"/>
      <c r="AW459" s="41"/>
      <c r="AX459" s="41"/>
      <c r="AY459" s="41"/>
      <c r="AZ459" s="41"/>
      <c r="BA459" s="41"/>
      <c r="BB459" s="41"/>
      <c r="BC459" s="41"/>
      <c r="BD459" s="41"/>
      <c r="BE459" s="41"/>
      <c r="BF459" s="41"/>
      <c r="BG459" s="41"/>
    </row>
    <row r="460" spans="7:59" x14ac:dyDescent="0.25">
      <c r="G460" s="41"/>
      <c r="H460" s="41"/>
      <c r="I460" s="41"/>
      <c r="J460" s="41"/>
      <c r="K460" s="41"/>
      <c r="L460" s="41"/>
      <c r="M460" s="41"/>
      <c r="N460" s="41"/>
      <c r="O460" s="41"/>
      <c r="P460" s="41"/>
      <c r="Q460" s="41"/>
      <c r="R460" s="41"/>
      <c r="S460" s="41"/>
      <c r="T460" s="41"/>
      <c r="U460" s="41"/>
      <c r="V460" s="41"/>
      <c r="W460" s="41"/>
      <c r="X460" s="41"/>
      <c r="Y460" s="41"/>
      <c r="Z460" s="41"/>
      <c r="AA460" s="41"/>
      <c r="AB460" s="41"/>
      <c r="AC460" s="41"/>
      <c r="AD460" s="41"/>
      <c r="AE460" s="41"/>
      <c r="AF460" s="41"/>
      <c r="AG460" s="41"/>
      <c r="AH460" s="41"/>
      <c r="AI460" s="41"/>
      <c r="AJ460" s="41"/>
      <c r="AK460" s="41"/>
      <c r="AL460" s="41"/>
      <c r="AM460" s="41"/>
      <c r="AN460" s="41"/>
      <c r="AO460" s="41"/>
      <c r="AP460" s="41"/>
      <c r="AQ460" s="41"/>
      <c r="AR460" s="41"/>
      <c r="AS460" s="41"/>
      <c r="AT460" s="41"/>
      <c r="AU460" s="41"/>
      <c r="AV460" s="41"/>
      <c r="AW460" s="41"/>
      <c r="AX460" s="41"/>
      <c r="AY460" s="41"/>
      <c r="AZ460" s="41"/>
      <c r="BA460" s="41"/>
      <c r="BB460" s="41"/>
      <c r="BC460" s="41"/>
      <c r="BD460" s="41"/>
      <c r="BE460" s="41"/>
      <c r="BF460" s="41"/>
      <c r="BG460" s="41"/>
    </row>
    <row r="461" spans="7:59" x14ac:dyDescent="0.25">
      <c r="G461" s="41"/>
      <c r="H461" s="41"/>
      <c r="I461" s="41"/>
      <c r="J461" s="41"/>
      <c r="K461" s="41"/>
      <c r="L461" s="41"/>
      <c r="M461" s="41"/>
      <c r="N461" s="41"/>
      <c r="O461" s="41"/>
      <c r="P461" s="41"/>
      <c r="Q461" s="41"/>
      <c r="R461" s="41"/>
      <c r="S461" s="41"/>
      <c r="T461" s="41"/>
      <c r="U461" s="41"/>
      <c r="V461" s="41"/>
      <c r="W461" s="41"/>
      <c r="X461" s="41"/>
      <c r="Y461" s="41"/>
      <c r="Z461" s="41"/>
      <c r="AA461" s="41"/>
      <c r="AB461" s="41"/>
      <c r="AC461" s="41"/>
      <c r="AD461" s="41"/>
      <c r="AE461" s="41"/>
      <c r="AF461" s="41"/>
      <c r="AG461" s="41"/>
      <c r="AH461" s="41"/>
      <c r="AI461" s="41"/>
      <c r="AJ461" s="41"/>
      <c r="AK461" s="41"/>
      <c r="AL461" s="41"/>
      <c r="AM461" s="41"/>
      <c r="AN461" s="41"/>
      <c r="AO461" s="41"/>
      <c r="AP461" s="41"/>
      <c r="AQ461" s="41"/>
      <c r="AR461" s="41"/>
      <c r="AS461" s="41"/>
      <c r="AT461" s="41"/>
      <c r="AU461" s="41"/>
      <c r="AV461" s="41"/>
      <c r="AW461" s="41"/>
      <c r="AX461" s="41"/>
      <c r="AY461" s="41"/>
      <c r="AZ461" s="41"/>
      <c r="BA461" s="41"/>
      <c r="BB461" s="41"/>
      <c r="BC461" s="41"/>
      <c r="BD461" s="41"/>
      <c r="BE461" s="41"/>
      <c r="BF461" s="41"/>
      <c r="BG461" s="41"/>
    </row>
    <row r="462" spans="7:59" x14ac:dyDescent="0.25">
      <c r="G462" s="41"/>
      <c r="H462" s="41"/>
      <c r="I462" s="41"/>
      <c r="J462" s="41"/>
      <c r="K462" s="41"/>
      <c r="L462" s="41"/>
      <c r="M462" s="41"/>
      <c r="N462" s="41"/>
      <c r="O462" s="41"/>
      <c r="P462" s="41"/>
      <c r="Q462" s="41"/>
      <c r="R462" s="41"/>
      <c r="S462" s="41"/>
      <c r="T462" s="41"/>
      <c r="U462" s="41"/>
      <c r="V462" s="41"/>
      <c r="W462" s="41"/>
      <c r="X462" s="41"/>
      <c r="Y462" s="41"/>
      <c r="Z462" s="41"/>
      <c r="AA462" s="41"/>
      <c r="AB462" s="41"/>
      <c r="AC462" s="41"/>
      <c r="AD462" s="41"/>
      <c r="AE462" s="41"/>
      <c r="AF462" s="41"/>
      <c r="AG462" s="41"/>
      <c r="AH462" s="41"/>
      <c r="AI462" s="41"/>
      <c r="AJ462" s="41"/>
      <c r="AK462" s="41"/>
      <c r="AL462" s="41"/>
      <c r="AM462" s="41"/>
      <c r="AN462" s="41"/>
      <c r="AO462" s="41"/>
      <c r="AP462" s="41"/>
      <c r="AQ462" s="41"/>
      <c r="AR462" s="41"/>
      <c r="AS462" s="41"/>
      <c r="AT462" s="41"/>
      <c r="AU462" s="41"/>
      <c r="AV462" s="41"/>
      <c r="AW462" s="41"/>
      <c r="AX462" s="41"/>
      <c r="AY462" s="41"/>
      <c r="AZ462" s="41"/>
      <c r="BA462" s="41"/>
      <c r="BB462" s="41"/>
      <c r="BC462" s="41"/>
      <c r="BD462" s="41"/>
      <c r="BE462" s="41"/>
      <c r="BF462" s="41"/>
      <c r="BG462" s="41"/>
    </row>
    <row r="463" spans="7:59" x14ac:dyDescent="0.25">
      <c r="G463" s="41"/>
      <c r="H463" s="41"/>
      <c r="I463" s="41"/>
      <c r="J463" s="41"/>
      <c r="K463" s="41"/>
      <c r="L463" s="41"/>
      <c r="M463" s="41"/>
      <c r="N463" s="41"/>
      <c r="O463" s="41"/>
      <c r="P463" s="41"/>
      <c r="Q463" s="41"/>
      <c r="R463" s="41"/>
      <c r="S463" s="41"/>
      <c r="T463" s="41"/>
      <c r="U463" s="41"/>
      <c r="V463" s="41"/>
      <c r="W463" s="41"/>
      <c r="X463" s="41"/>
      <c r="Y463" s="41"/>
      <c r="Z463" s="41"/>
      <c r="AA463" s="41"/>
      <c r="AB463" s="41"/>
      <c r="AC463" s="41"/>
      <c r="AD463" s="41"/>
      <c r="AE463" s="41"/>
      <c r="AF463" s="41"/>
      <c r="AG463" s="41"/>
      <c r="AH463" s="41"/>
      <c r="AI463" s="41"/>
      <c r="AJ463" s="41"/>
      <c r="AK463" s="41"/>
      <c r="AL463" s="41"/>
      <c r="AM463" s="41"/>
      <c r="AN463" s="41"/>
      <c r="AO463" s="41"/>
      <c r="AP463" s="41"/>
      <c r="AQ463" s="41"/>
      <c r="AR463" s="41"/>
      <c r="AS463" s="41"/>
      <c r="AT463" s="41"/>
      <c r="AU463" s="41"/>
      <c r="AV463" s="41"/>
      <c r="AW463" s="41"/>
      <c r="AX463" s="41"/>
      <c r="AY463" s="41"/>
      <c r="AZ463" s="41"/>
      <c r="BA463" s="41"/>
      <c r="BB463" s="41"/>
      <c r="BC463" s="41"/>
      <c r="BD463" s="41"/>
      <c r="BE463" s="41"/>
      <c r="BF463" s="41"/>
      <c r="BG463" s="41"/>
    </row>
    <row r="464" spans="7:59" x14ac:dyDescent="0.25">
      <c r="G464" s="41"/>
      <c r="H464" s="41"/>
      <c r="I464" s="41"/>
      <c r="J464" s="41"/>
      <c r="K464" s="41"/>
      <c r="L464" s="41"/>
      <c r="M464" s="41"/>
      <c r="N464" s="41"/>
      <c r="O464" s="41"/>
      <c r="P464" s="41"/>
      <c r="Q464" s="41"/>
      <c r="R464" s="41"/>
      <c r="S464" s="41"/>
      <c r="T464" s="41"/>
      <c r="U464" s="41"/>
      <c r="V464" s="41"/>
      <c r="W464" s="41"/>
      <c r="X464" s="41"/>
      <c r="Y464" s="41"/>
      <c r="Z464" s="41"/>
      <c r="AA464" s="41"/>
      <c r="AB464" s="41"/>
      <c r="AC464" s="41"/>
      <c r="AD464" s="41"/>
      <c r="AE464" s="41"/>
      <c r="AF464" s="41"/>
      <c r="AG464" s="41"/>
      <c r="AH464" s="41"/>
      <c r="AI464" s="41"/>
      <c r="AJ464" s="41"/>
      <c r="AK464" s="41"/>
      <c r="AL464" s="41"/>
      <c r="AM464" s="41"/>
      <c r="AN464" s="41"/>
      <c r="AO464" s="41"/>
      <c r="AP464" s="41"/>
      <c r="AQ464" s="41"/>
      <c r="AR464" s="41"/>
      <c r="AS464" s="41"/>
      <c r="AT464" s="41"/>
      <c r="AU464" s="41"/>
      <c r="AV464" s="41"/>
      <c r="AW464" s="41"/>
      <c r="AX464" s="41"/>
      <c r="AY464" s="41"/>
      <c r="AZ464" s="41"/>
      <c r="BA464" s="41"/>
      <c r="BB464" s="41"/>
      <c r="BC464" s="41"/>
      <c r="BD464" s="41"/>
      <c r="BE464" s="41"/>
      <c r="BF464" s="41"/>
      <c r="BG464" s="41"/>
    </row>
    <row r="465" spans="7:59" x14ac:dyDescent="0.25">
      <c r="G465" s="41"/>
      <c r="H465" s="41"/>
      <c r="I465" s="41"/>
      <c r="J465" s="41"/>
      <c r="K465" s="41"/>
      <c r="L465" s="41"/>
      <c r="M465" s="41"/>
      <c r="N465" s="41"/>
      <c r="O465" s="41"/>
      <c r="P465" s="41"/>
      <c r="Q465" s="41"/>
      <c r="R465" s="41"/>
      <c r="S465" s="41"/>
      <c r="T465" s="41"/>
      <c r="U465" s="41"/>
      <c r="V465" s="41"/>
      <c r="W465" s="41"/>
      <c r="X465" s="41"/>
      <c r="Y465" s="41"/>
      <c r="Z465" s="41"/>
      <c r="AA465" s="41"/>
      <c r="AB465" s="41"/>
      <c r="AC465" s="41"/>
      <c r="AD465" s="41"/>
      <c r="AE465" s="41"/>
      <c r="AF465" s="41"/>
      <c r="AG465" s="41"/>
      <c r="AH465" s="41"/>
      <c r="AI465" s="41"/>
      <c r="AJ465" s="41"/>
      <c r="AK465" s="41"/>
      <c r="AL465" s="41"/>
      <c r="AM465" s="41"/>
      <c r="AN465" s="41"/>
      <c r="AO465" s="41"/>
      <c r="AP465" s="41"/>
      <c r="AQ465" s="41"/>
      <c r="AR465" s="41"/>
      <c r="AS465" s="41"/>
      <c r="AT465" s="41"/>
      <c r="AU465" s="41"/>
      <c r="AV465" s="41"/>
      <c r="AW465" s="41"/>
      <c r="AX465" s="41"/>
      <c r="AY465" s="41"/>
      <c r="AZ465" s="41"/>
      <c r="BA465" s="41"/>
      <c r="BB465" s="41"/>
      <c r="BC465" s="41"/>
      <c r="BD465" s="41"/>
      <c r="BE465" s="41"/>
      <c r="BF465" s="41"/>
      <c r="BG465" s="41"/>
    </row>
    <row r="466" spans="7:59" x14ac:dyDescent="0.25">
      <c r="G466" s="41"/>
      <c r="H466" s="41"/>
      <c r="I466" s="41"/>
      <c r="J466" s="41"/>
      <c r="K466" s="41"/>
      <c r="L466" s="41"/>
      <c r="M466" s="41"/>
      <c r="N466" s="41"/>
      <c r="O466" s="41"/>
      <c r="P466" s="41"/>
      <c r="Q466" s="41"/>
      <c r="R466" s="41"/>
      <c r="S466" s="41"/>
      <c r="T466" s="41"/>
      <c r="U466" s="41"/>
      <c r="V466" s="41"/>
      <c r="W466" s="41"/>
      <c r="X466" s="41"/>
      <c r="Y466" s="41"/>
      <c r="Z466" s="41"/>
      <c r="AA466" s="41"/>
      <c r="AB466" s="41"/>
      <c r="AC466" s="41"/>
      <c r="AD466" s="41"/>
      <c r="AE466" s="41"/>
      <c r="AF466" s="41"/>
      <c r="AG466" s="41"/>
      <c r="AH466" s="41"/>
      <c r="AI466" s="41"/>
      <c r="AJ466" s="41"/>
      <c r="AK466" s="41"/>
      <c r="AL466" s="41"/>
      <c r="AM466" s="41"/>
      <c r="AN466" s="41"/>
      <c r="AO466" s="41"/>
      <c r="AP466" s="41"/>
      <c r="AQ466" s="41"/>
      <c r="AR466" s="41"/>
      <c r="AS466" s="41"/>
      <c r="AT466" s="41"/>
      <c r="AU466" s="41"/>
      <c r="AV466" s="41"/>
      <c r="AW466" s="41"/>
      <c r="AX466" s="41"/>
      <c r="AY466" s="41"/>
      <c r="AZ466" s="41"/>
      <c r="BA466" s="41"/>
      <c r="BB466" s="41"/>
      <c r="BC466" s="41"/>
      <c r="BD466" s="41"/>
      <c r="BE466" s="41"/>
      <c r="BF466" s="41"/>
      <c r="BG466" s="41"/>
    </row>
    <row r="467" spans="7:59" x14ac:dyDescent="0.25">
      <c r="G467" s="41"/>
      <c r="H467" s="41"/>
      <c r="I467" s="41"/>
      <c r="J467" s="41"/>
      <c r="K467" s="41"/>
      <c r="L467" s="41"/>
      <c r="M467" s="41"/>
      <c r="N467" s="41"/>
      <c r="O467" s="41"/>
      <c r="P467" s="41"/>
      <c r="Q467" s="41"/>
      <c r="R467" s="41"/>
      <c r="S467" s="41"/>
      <c r="T467" s="41"/>
      <c r="U467" s="41"/>
      <c r="V467" s="41"/>
      <c r="W467" s="41"/>
      <c r="X467" s="41"/>
      <c r="Y467" s="41"/>
      <c r="Z467" s="41"/>
      <c r="AA467" s="41"/>
      <c r="AB467" s="41"/>
      <c r="AC467" s="41"/>
      <c r="AD467" s="41"/>
      <c r="AE467" s="41"/>
      <c r="AF467" s="41"/>
      <c r="AG467" s="41"/>
      <c r="AH467" s="41"/>
      <c r="AI467" s="41"/>
      <c r="AJ467" s="41"/>
      <c r="AK467" s="41"/>
      <c r="AL467" s="41"/>
      <c r="AM467" s="41"/>
      <c r="AN467" s="41"/>
      <c r="AO467" s="41"/>
      <c r="AP467" s="41"/>
      <c r="AQ467" s="41"/>
      <c r="AR467" s="41"/>
      <c r="AS467" s="41"/>
      <c r="AT467" s="41"/>
      <c r="AU467" s="41"/>
      <c r="AV467" s="41"/>
      <c r="AW467" s="41"/>
      <c r="AX467" s="41"/>
      <c r="AY467" s="41"/>
      <c r="AZ467" s="41"/>
      <c r="BA467" s="41"/>
      <c r="BB467" s="41"/>
      <c r="BC467" s="41"/>
      <c r="BD467" s="41"/>
      <c r="BE467" s="41"/>
      <c r="BF467" s="41"/>
      <c r="BG467" s="41"/>
    </row>
    <row r="468" spans="7:59" x14ac:dyDescent="0.25">
      <c r="G468" s="41"/>
      <c r="H468" s="41"/>
      <c r="I468" s="41"/>
      <c r="J468" s="41"/>
      <c r="K468" s="41"/>
      <c r="L468" s="41"/>
      <c r="M468" s="41"/>
      <c r="N468" s="41"/>
      <c r="O468" s="41"/>
      <c r="P468" s="41"/>
      <c r="Q468" s="41"/>
      <c r="R468" s="41"/>
      <c r="S468" s="41"/>
      <c r="T468" s="41"/>
      <c r="U468" s="41"/>
      <c r="V468" s="41"/>
      <c r="W468" s="41"/>
      <c r="X468" s="41"/>
      <c r="Y468" s="41"/>
      <c r="Z468" s="41"/>
      <c r="AA468" s="41"/>
      <c r="AB468" s="41"/>
      <c r="AC468" s="41"/>
      <c r="AD468" s="41"/>
      <c r="AE468" s="41"/>
      <c r="AF468" s="41"/>
      <c r="AG468" s="41"/>
      <c r="AH468" s="41"/>
      <c r="AI468" s="41"/>
      <c r="AJ468" s="41"/>
      <c r="AK468" s="41"/>
      <c r="AL468" s="41"/>
      <c r="AM468" s="41"/>
      <c r="AN468" s="41"/>
      <c r="AO468" s="41"/>
      <c r="AP468" s="41"/>
      <c r="AQ468" s="41"/>
      <c r="AR468" s="41"/>
      <c r="AS468" s="41"/>
      <c r="AT468" s="41"/>
      <c r="AU468" s="41"/>
      <c r="AV468" s="41"/>
      <c r="AW468" s="41"/>
      <c r="AX468" s="41"/>
      <c r="AY468" s="41"/>
      <c r="AZ468" s="41"/>
      <c r="BA468" s="41"/>
      <c r="BB468" s="41"/>
      <c r="BC468" s="41"/>
      <c r="BD468" s="41"/>
      <c r="BE468" s="41"/>
      <c r="BF468" s="41"/>
      <c r="BG468" s="41"/>
    </row>
    <row r="469" spans="7:59" x14ac:dyDescent="0.25">
      <c r="G469" s="41"/>
      <c r="H469" s="41"/>
      <c r="I469" s="41"/>
      <c r="J469" s="41"/>
      <c r="K469" s="41"/>
      <c r="L469" s="41"/>
      <c r="M469" s="41"/>
      <c r="N469" s="41"/>
      <c r="O469" s="41"/>
      <c r="P469" s="41"/>
      <c r="Q469" s="41"/>
      <c r="R469" s="41"/>
      <c r="S469" s="41"/>
      <c r="T469" s="41"/>
      <c r="U469" s="41"/>
      <c r="V469" s="41"/>
      <c r="W469" s="41"/>
      <c r="X469" s="41"/>
      <c r="Y469" s="41"/>
      <c r="Z469" s="41"/>
      <c r="AA469" s="41"/>
      <c r="AB469" s="41"/>
      <c r="AC469" s="41"/>
      <c r="AD469" s="41"/>
      <c r="AE469" s="41"/>
      <c r="AF469" s="41"/>
      <c r="AG469" s="41"/>
      <c r="AH469" s="41"/>
      <c r="AI469" s="4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row>
    <row r="470" spans="7:59" x14ac:dyDescent="0.25">
      <c r="G470" s="41"/>
      <c r="H470" s="41"/>
      <c r="I470" s="41"/>
      <c r="J470" s="41"/>
      <c r="K470" s="41"/>
      <c r="L470" s="41"/>
      <c r="M470" s="41"/>
      <c r="N470" s="41"/>
      <c r="O470" s="41"/>
      <c r="P470" s="41"/>
      <c r="Q470" s="41"/>
      <c r="R470" s="41"/>
      <c r="S470" s="41"/>
      <c r="T470" s="41"/>
      <c r="U470" s="41"/>
      <c r="V470" s="41"/>
      <c r="W470" s="41"/>
      <c r="X470" s="41"/>
      <c r="Y470" s="41"/>
      <c r="Z470" s="41"/>
      <c r="AA470" s="41"/>
      <c r="AB470" s="41"/>
      <c r="AC470" s="41"/>
      <c r="AD470" s="41"/>
      <c r="AE470" s="41"/>
      <c r="AF470" s="41"/>
      <c r="AG470" s="41"/>
      <c r="AH470" s="41"/>
      <c r="AI470" s="4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row>
    <row r="471" spans="7:59" x14ac:dyDescent="0.25">
      <c r="G471" s="41"/>
      <c r="H471" s="41"/>
      <c r="I471" s="41"/>
      <c r="J471" s="41"/>
      <c r="K471" s="41"/>
      <c r="L471" s="41"/>
      <c r="M471" s="41"/>
      <c r="N471" s="41"/>
      <c r="O471" s="41"/>
      <c r="P471" s="41"/>
      <c r="Q471" s="41"/>
      <c r="R471" s="41"/>
      <c r="S471" s="41"/>
      <c r="T471" s="41"/>
      <c r="U471" s="41"/>
      <c r="V471" s="41"/>
      <c r="W471" s="41"/>
      <c r="X471" s="41"/>
      <c r="Y471" s="41"/>
      <c r="Z471" s="41"/>
      <c r="AA471" s="41"/>
      <c r="AB471" s="41"/>
      <c r="AC471" s="41"/>
      <c r="AD471" s="41"/>
      <c r="AE471" s="41"/>
      <c r="AF471" s="41"/>
      <c r="AG471" s="41"/>
      <c r="AH471" s="41"/>
      <c r="AI471" s="4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row>
    <row r="472" spans="7:59" x14ac:dyDescent="0.25">
      <c r="G472" s="41"/>
      <c r="H472" s="41"/>
      <c r="I472" s="41"/>
      <c r="J472" s="41"/>
      <c r="K472" s="41"/>
      <c r="L472" s="41"/>
      <c r="M472" s="41"/>
      <c r="N472" s="41"/>
      <c r="O472" s="41"/>
      <c r="P472" s="41"/>
      <c r="Q472" s="41"/>
      <c r="R472" s="41"/>
      <c r="S472" s="41"/>
      <c r="T472" s="41"/>
      <c r="U472" s="41"/>
      <c r="V472" s="41"/>
      <c r="W472" s="41"/>
      <c r="X472" s="41"/>
      <c r="Y472" s="41"/>
      <c r="Z472" s="41"/>
      <c r="AA472" s="41"/>
      <c r="AB472" s="41"/>
      <c r="AC472" s="41"/>
      <c r="AD472" s="41"/>
      <c r="AE472" s="41"/>
      <c r="AF472" s="41"/>
      <c r="AG472" s="41"/>
      <c r="AH472" s="41"/>
      <c r="AI472" s="41"/>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row>
    <row r="473" spans="7:59" x14ac:dyDescent="0.25">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1"/>
      <c r="AH473" s="41"/>
      <c r="AI473" s="41"/>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row>
    <row r="474" spans="7:59" x14ac:dyDescent="0.25">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row>
    <row r="475" spans="7:59" x14ac:dyDescent="0.25">
      <c r="G475" s="41"/>
      <c r="H475" s="41"/>
      <c r="I475" s="41"/>
      <c r="J475" s="41"/>
      <c r="K475" s="41"/>
      <c r="L475" s="41"/>
      <c r="M475" s="41"/>
      <c r="N475" s="41"/>
      <c r="O475" s="41"/>
      <c r="P475" s="41"/>
      <c r="Q475" s="41"/>
      <c r="R475" s="41"/>
      <c r="S475" s="41"/>
      <c r="T475" s="41"/>
      <c r="U475" s="41"/>
      <c r="V475" s="41"/>
      <c r="W475" s="41"/>
      <c r="X475" s="41"/>
      <c r="Y475" s="41"/>
      <c r="Z475" s="41"/>
      <c r="AA475" s="41"/>
      <c r="AB475" s="41"/>
      <c r="AC475" s="41"/>
      <c r="AD475" s="41"/>
      <c r="AE475" s="41"/>
      <c r="AF475" s="41"/>
      <c r="AG475" s="41"/>
      <c r="AH475" s="41"/>
      <c r="AI475" s="41"/>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row>
    <row r="476" spans="7:59" x14ac:dyDescent="0.25">
      <c r="G476" s="41"/>
      <c r="H476" s="41"/>
      <c r="I476" s="41"/>
      <c r="J476" s="41"/>
      <c r="K476" s="41"/>
      <c r="L476" s="41"/>
      <c r="M476" s="41"/>
      <c r="N476" s="41"/>
      <c r="O476" s="41"/>
      <c r="P476" s="41"/>
      <c r="Q476" s="41"/>
      <c r="R476" s="41"/>
      <c r="S476" s="41"/>
      <c r="T476" s="41"/>
      <c r="U476" s="41"/>
      <c r="V476" s="41"/>
      <c r="W476" s="41"/>
      <c r="X476" s="41"/>
      <c r="Y476" s="41"/>
      <c r="Z476" s="41"/>
      <c r="AA476" s="41"/>
      <c r="AB476" s="41"/>
      <c r="AC476" s="41"/>
      <c r="AD476" s="41"/>
      <c r="AE476" s="41"/>
      <c r="AF476" s="41"/>
      <c r="AG476" s="41"/>
      <c r="AH476" s="41"/>
      <c r="AI476" s="41"/>
      <c r="AJ476" s="41"/>
      <c r="AK476" s="41"/>
      <c r="AL476" s="41"/>
      <c r="AM476" s="41"/>
      <c r="AN476" s="41"/>
      <c r="AO476" s="41"/>
      <c r="AP476" s="41"/>
      <c r="AQ476" s="41"/>
      <c r="AR476" s="41"/>
      <c r="AS476" s="41"/>
      <c r="AT476" s="41"/>
      <c r="AU476" s="41"/>
      <c r="AV476" s="41"/>
      <c r="AW476" s="41"/>
      <c r="AX476" s="41"/>
      <c r="AY476" s="41"/>
      <c r="AZ476" s="41"/>
      <c r="BA476" s="41"/>
      <c r="BB476" s="41"/>
      <c r="BC476" s="41"/>
      <c r="BD476" s="41"/>
      <c r="BE476" s="41"/>
      <c r="BF476" s="41"/>
      <c r="BG476" s="41"/>
    </row>
    <row r="477" spans="7:59" x14ac:dyDescent="0.25">
      <c r="G477" s="41"/>
      <c r="H477" s="41"/>
      <c r="I477" s="41"/>
      <c r="J477" s="41"/>
      <c r="K477" s="41"/>
      <c r="L477" s="41"/>
      <c r="M477" s="41"/>
      <c r="N477" s="41"/>
      <c r="O477" s="41"/>
      <c r="P477" s="41"/>
      <c r="Q477" s="41"/>
      <c r="R477" s="41"/>
      <c r="S477" s="41"/>
      <c r="T477" s="41"/>
      <c r="U477" s="41"/>
      <c r="V477" s="41"/>
      <c r="W477" s="41"/>
      <c r="X477" s="41"/>
      <c r="Y477" s="41"/>
      <c r="Z477" s="41"/>
      <c r="AA477" s="41"/>
      <c r="AB477" s="41"/>
      <c r="AC477" s="41"/>
      <c r="AD477" s="41"/>
      <c r="AE477" s="41"/>
      <c r="AF477" s="41"/>
      <c r="AG477" s="41"/>
      <c r="AH477" s="41"/>
      <c r="AI477" s="41"/>
      <c r="AJ477" s="41"/>
      <c r="AK477" s="41"/>
      <c r="AL477" s="41"/>
      <c r="AM477" s="41"/>
      <c r="AN477" s="41"/>
      <c r="AO477" s="41"/>
      <c r="AP477" s="41"/>
      <c r="AQ477" s="41"/>
      <c r="AR477" s="41"/>
      <c r="AS477" s="41"/>
      <c r="AT477" s="41"/>
      <c r="AU477" s="41"/>
      <c r="AV477" s="41"/>
      <c r="AW477" s="41"/>
      <c r="AX477" s="41"/>
      <c r="AY477" s="41"/>
      <c r="AZ477" s="41"/>
      <c r="BA477" s="41"/>
      <c r="BB477" s="41"/>
      <c r="BC477" s="41"/>
      <c r="BD477" s="41"/>
      <c r="BE477" s="41"/>
      <c r="BF477" s="41"/>
      <c r="BG477" s="41"/>
    </row>
    <row r="478" spans="7:59" x14ac:dyDescent="0.25">
      <c r="G478" s="41"/>
      <c r="H478" s="41"/>
      <c r="I478" s="41"/>
      <c r="J478" s="41"/>
      <c r="K478" s="41"/>
      <c r="L478" s="41"/>
      <c r="M478" s="41"/>
      <c r="N478" s="41"/>
      <c r="O478" s="41"/>
      <c r="P478" s="41"/>
      <c r="Q478" s="41"/>
      <c r="R478" s="41"/>
      <c r="S478" s="41"/>
      <c r="T478" s="41"/>
      <c r="U478" s="41"/>
      <c r="V478" s="41"/>
      <c r="W478" s="41"/>
      <c r="X478" s="41"/>
      <c r="Y478" s="41"/>
      <c r="Z478" s="41"/>
      <c r="AA478" s="41"/>
      <c r="AB478" s="41"/>
      <c r="AC478" s="41"/>
      <c r="AD478" s="41"/>
      <c r="AE478" s="41"/>
      <c r="AF478" s="41"/>
      <c r="AG478" s="41"/>
      <c r="AH478" s="41"/>
      <c r="AI478" s="41"/>
      <c r="AJ478" s="41"/>
      <c r="AK478" s="41"/>
      <c r="AL478" s="41"/>
      <c r="AM478" s="41"/>
      <c r="AN478" s="41"/>
      <c r="AO478" s="41"/>
      <c r="AP478" s="41"/>
      <c r="AQ478" s="41"/>
      <c r="AR478" s="41"/>
      <c r="AS478" s="41"/>
      <c r="AT478" s="41"/>
      <c r="AU478" s="41"/>
      <c r="AV478" s="41"/>
      <c r="AW478" s="41"/>
      <c r="AX478" s="41"/>
      <c r="AY478" s="41"/>
      <c r="AZ478" s="41"/>
      <c r="BA478" s="41"/>
      <c r="BB478" s="41"/>
      <c r="BC478" s="41"/>
      <c r="BD478" s="41"/>
      <c r="BE478" s="41"/>
      <c r="BF478" s="41"/>
      <c r="BG478" s="41"/>
    </row>
  </sheetData>
  <sheetProtection algorithmName="SHA-512" hashValue="QI6qyYNad4TRUJWcJO+dNPVc4dmQ8DJO+iyA4JSwAUFCR66C2S9e1xFGfhzFxHinooFVuvH0hEKpN2EAnHf7Ng==" saltValue="cLsHVRWatFk/Tty0nNQ8iQ==" spinCount="100000" sheet="1" objects="1" scenarios="1" selectLockedCells="1"/>
  <customSheetViews>
    <customSheetView guid="{D035F1C1-A7E7-4DF4-B93B-2D20F320CD9C}" showPageBreaks="1" showGridLines="0" showRowCol="0" printArea="1">
      <selection activeCell="B50" sqref="B50"/>
      <pageMargins left="0" right="0" top="0" bottom="0" header="0" footer="0"/>
      <pageSetup orientation="landscape" r:id="rId1"/>
    </customSheetView>
  </customSheetViews>
  <mergeCells count="7">
    <mergeCell ref="C14:D14"/>
    <mergeCell ref="C10:D10"/>
    <mergeCell ref="C12:D12"/>
    <mergeCell ref="B6:C6"/>
    <mergeCell ref="B2:C2"/>
    <mergeCell ref="C8:D8"/>
    <mergeCell ref="B4:D4"/>
  </mergeCells>
  <pageMargins left="0" right="0" top="0" bottom="0" header="0" footer="0"/>
  <pageSetup scale="59"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B3AD452-38B5-44CA-96D2-94998E4B0AFA}">
          <x14:formula1>
            <xm:f>Textes!$A$40:$A$43</xm:f>
          </x14:formula1>
          <xm:sqref>C14:D14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E18B-A6C4-45D3-89AD-98D50B4B8D76}">
  <sheetPr codeName="Feuil21">
    <pageSetUpPr fitToPage="1"/>
  </sheetPr>
  <dimension ref="A1:CN317"/>
  <sheetViews>
    <sheetView showGridLines="0" showRowColHeaders="0" zoomScale="75" zoomScaleNormal="75" zoomScaleSheetLayoutView="75" workbookViewId="0">
      <selection activeCell="G3" sqref="G3"/>
    </sheetView>
  </sheetViews>
  <sheetFormatPr baseColWidth="10" defaultColWidth="10.5703125" defaultRowHeight="25.5" customHeight="1" x14ac:dyDescent="0.25"/>
  <cols>
    <col min="1" max="1" width="6.85546875" style="2" customWidth="1"/>
    <col min="2" max="2" width="1.85546875" style="2" customWidth="1"/>
    <col min="3" max="5" width="3.42578125" style="2" customWidth="1"/>
    <col min="6" max="6" width="25.5703125" style="2" customWidth="1"/>
    <col min="7" max="7" width="16.5703125" style="2" customWidth="1"/>
    <col min="8" max="9" width="2.5703125" style="2" customWidth="1"/>
    <col min="10" max="10" width="21.5703125" style="2" customWidth="1"/>
    <col min="11" max="12" width="2.42578125" style="2" customWidth="1"/>
    <col min="13" max="13" width="10.42578125" style="2" customWidth="1"/>
    <col min="14" max="15" width="2.140625" style="2" customWidth="1"/>
    <col min="16" max="16" width="10.42578125" style="2" customWidth="1"/>
    <col min="17" max="18" width="2.42578125" style="2" customWidth="1"/>
    <col min="19" max="19" width="21.5703125" style="2" customWidth="1"/>
    <col min="20" max="22" width="2.5703125" style="2" customWidth="1"/>
    <col min="23" max="23" width="21.5703125" style="2" customWidth="1"/>
    <col min="24" max="25" width="2.42578125" style="2" customWidth="1"/>
    <col min="26" max="26" width="21.5703125" style="2" customWidth="1"/>
    <col min="27" max="28" width="2.42578125" style="2" customWidth="1"/>
    <col min="29" max="29" width="21.5703125" style="2" customWidth="1"/>
    <col min="30" max="30" width="2.5703125" style="2" customWidth="1"/>
    <col min="31" max="31" width="6.85546875" style="2" customWidth="1"/>
    <col min="32" max="32" width="10.5703125" style="2" customWidth="1"/>
    <col min="33" max="16384" width="10.5703125" style="2"/>
  </cols>
  <sheetData>
    <row r="1" spans="1:92" ht="45" customHeight="1" x14ac:dyDescent="0.25">
      <c r="A1" s="318"/>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row>
    <row r="2" spans="1:92" ht="39.950000000000003" customHeight="1" x14ac:dyDescent="0.65">
      <c r="A2" s="1"/>
      <c r="B2" s="1"/>
      <c r="C2" s="467"/>
      <c r="D2" s="467"/>
      <c r="E2" s="467"/>
      <c r="F2" s="467"/>
      <c r="G2" s="467"/>
      <c r="H2" s="1"/>
      <c r="I2" s="1"/>
      <c r="J2" s="1"/>
      <c r="K2" s="1"/>
      <c r="L2" s="1"/>
      <c r="M2" s="1"/>
      <c r="N2" s="1"/>
      <c r="O2" s="1"/>
      <c r="P2" s="1"/>
      <c r="Q2" s="1"/>
      <c r="R2" s="1"/>
      <c r="S2" s="1"/>
      <c r="T2" s="1"/>
      <c r="U2" s="1"/>
      <c r="V2" s="1"/>
      <c r="W2" s="1"/>
      <c r="X2" s="1"/>
      <c r="Y2" s="1"/>
      <c r="Z2" s="1"/>
      <c r="AA2" s="1"/>
      <c r="AB2" s="1"/>
      <c r="AC2" s="1"/>
      <c r="AD2" s="1"/>
      <c r="AE2" s="1"/>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row>
    <row r="3" spans="1:92" ht="38.1" customHeight="1" x14ac:dyDescent="0.3">
      <c r="A3" s="80"/>
      <c r="B3" s="463" t="str">
        <f>T(Textes!A94)</f>
        <v>Sommaire</v>
      </c>
      <c r="C3" s="463"/>
      <c r="D3" s="463"/>
      <c r="E3" s="463"/>
      <c r="F3" s="463"/>
      <c r="G3" s="448" t="s">
        <v>22</v>
      </c>
      <c r="H3" s="324"/>
      <c r="I3" s="462" t="str">
        <f>T(Textes!$A$36)</f>
        <v>Aujourd'hui</v>
      </c>
      <c r="J3" s="462"/>
      <c r="K3" s="462"/>
      <c r="L3" s="462"/>
      <c r="M3" s="462"/>
      <c r="N3" s="462"/>
      <c r="O3" s="462"/>
      <c r="P3" s="462"/>
      <c r="Q3" s="462"/>
      <c r="R3" s="462"/>
      <c r="S3" s="462"/>
      <c r="T3" s="462"/>
      <c r="U3" s="38"/>
      <c r="V3" s="462" t="str">
        <f>T(Accueil!$C$14)</f>
        <v>Au décès</v>
      </c>
      <c r="W3" s="462"/>
      <c r="X3" s="462"/>
      <c r="Y3" s="462"/>
      <c r="Z3" s="462"/>
      <c r="AA3" s="462"/>
      <c r="AB3" s="462"/>
      <c r="AC3" s="462"/>
      <c r="AD3" s="462"/>
      <c r="AE3" s="325"/>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row>
    <row r="4" spans="1:92" ht="20.100000000000001" customHeight="1" x14ac:dyDescent="0.35">
      <c r="A4" s="1"/>
      <c r="B4" s="1"/>
      <c r="C4" s="1"/>
      <c r="D4" s="1"/>
      <c r="E4" s="1"/>
      <c r="F4" s="326"/>
      <c r="G4" s="327"/>
      <c r="H4" s="80"/>
      <c r="I4" s="328"/>
      <c r="J4" s="329" t="str">
        <f>IF(Accueil!C12="",T(Textes!$A$36),UPPER(Accueil!$C$10))</f>
        <v>Aujourd'hui</v>
      </c>
      <c r="K4" s="329"/>
      <c r="L4" s="330"/>
      <c r="M4" s="478" t="str">
        <f>UPPER(Accueil!$C$12)</f>
        <v/>
      </c>
      <c r="N4" s="478"/>
      <c r="O4" s="478"/>
      <c r="P4" s="478"/>
      <c r="Q4" s="329"/>
      <c r="R4" s="331"/>
      <c r="S4" s="329" t="s">
        <v>3</v>
      </c>
      <c r="T4" s="332"/>
      <c r="U4" s="333"/>
      <c r="V4" s="133"/>
      <c r="W4" s="329" t="str">
        <f>IF(Accueil!C12="",T(Accueil!C14),UPPER(Accueil!$C$10))</f>
        <v>Au décès</v>
      </c>
      <c r="X4" s="329"/>
      <c r="Y4" s="135"/>
      <c r="Z4" s="329" t="str">
        <f>UPPER(Accueil!$C$12)</f>
        <v/>
      </c>
      <c r="AA4" s="329"/>
      <c r="AB4" s="331"/>
      <c r="AC4" s="329" t="s">
        <v>3</v>
      </c>
      <c r="AD4" s="334"/>
      <c r="AE4" s="115"/>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row>
    <row r="5" spans="1:92" ht="9.9499999999999993" customHeight="1" x14ac:dyDescent="0.3">
      <c r="A5" s="1"/>
      <c r="B5" s="335"/>
      <c r="C5" s="313"/>
      <c r="D5" s="336"/>
      <c r="E5" s="337"/>
      <c r="F5" s="337"/>
      <c r="G5" s="336"/>
      <c r="H5" s="336"/>
      <c r="I5" s="338"/>
      <c r="J5" s="118"/>
      <c r="K5" s="118"/>
      <c r="L5" s="338"/>
      <c r="M5" s="338"/>
      <c r="N5" s="338"/>
      <c r="O5" s="338"/>
      <c r="P5" s="116"/>
      <c r="Q5" s="116"/>
      <c r="R5" s="116"/>
      <c r="S5" s="251"/>
      <c r="T5" s="339"/>
      <c r="U5" s="117"/>
      <c r="V5" s="118"/>
      <c r="W5" s="118"/>
      <c r="X5" s="118"/>
      <c r="Y5" s="118"/>
      <c r="Z5" s="116"/>
      <c r="AA5" s="116"/>
      <c r="AB5" s="116"/>
      <c r="AC5" s="116"/>
      <c r="AD5" s="106"/>
      <c r="AE5" s="115"/>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row>
    <row r="6" spans="1:92" ht="6" customHeight="1" x14ac:dyDescent="0.3">
      <c r="A6" s="1"/>
      <c r="B6" s="340"/>
      <c r="C6" s="119"/>
      <c r="D6" s="80"/>
      <c r="E6" s="325"/>
      <c r="F6" s="325"/>
      <c r="G6" s="80"/>
      <c r="H6" s="80"/>
      <c r="I6" s="114"/>
      <c r="J6" s="108"/>
      <c r="K6" s="341"/>
      <c r="L6" s="114"/>
      <c r="M6" s="114"/>
      <c r="N6" s="114"/>
      <c r="O6" s="114"/>
      <c r="P6" s="102"/>
      <c r="Q6" s="342"/>
      <c r="R6" s="102"/>
      <c r="S6" s="103"/>
      <c r="T6" s="300"/>
      <c r="U6" s="115"/>
      <c r="V6" s="108"/>
      <c r="W6" s="108"/>
      <c r="X6" s="341"/>
      <c r="Y6" s="108"/>
      <c r="Z6" s="102"/>
      <c r="AA6" s="342"/>
      <c r="AB6" s="102"/>
      <c r="AC6" s="102"/>
      <c r="AD6" s="106"/>
      <c r="AE6" s="115"/>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row>
    <row r="7" spans="1:92" ht="27" customHeight="1" x14ac:dyDescent="0.3">
      <c r="A7" s="1"/>
      <c r="B7" s="469" t="str">
        <f>T(Textes!$A$95)</f>
        <v>Total des revenus nets</v>
      </c>
      <c r="C7" s="469"/>
      <c r="D7" s="469"/>
      <c r="E7" s="469"/>
      <c r="F7" s="469"/>
      <c r="G7" s="469"/>
      <c r="H7" s="343"/>
      <c r="I7" s="344"/>
      <c r="J7" s="345">
        <f>(Revenus!K38+Revenus!AC43*IF(Accueil!C12="",0,1))*IF(G3=Textes!A10,1,12)</f>
        <v>0</v>
      </c>
      <c r="K7" s="346"/>
      <c r="L7" s="347"/>
      <c r="M7" s="471">
        <f>(Revenus!S38+Revenus!AC44*IF(Accueil!C12="",0,1))*IF(G3=Textes!A10,1,12)</f>
        <v>0</v>
      </c>
      <c r="N7" s="471"/>
      <c r="O7" s="471"/>
      <c r="P7" s="471"/>
      <c r="Q7" s="346"/>
      <c r="R7" s="347"/>
      <c r="S7" s="345">
        <f>J7+M7</f>
        <v>0</v>
      </c>
      <c r="T7" s="348"/>
      <c r="U7" s="349"/>
      <c r="V7" s="348"/>
      <c r="W7" s="347">
        <f>(Revenus!M38+Revenus!AE43)*C32</f>
        <v>0</v>
      </c>
      <c r="X7" s="346"/>
      <c r="Y7" s="347"/>
      <c r="Z7" s="347">
        <f>(Revenus!U38+Revenus!AE44)*C32</f>
        <v>0</v>
      </c>
      <c r="AA7" s="346"/>
      <c r="AB7" s="347"/>
      <c r="AC7" s="347">
        <f>W7+Z7</f>
        <v>0</v>
      </c>
      <c r="AD7" s="106"/>
      <c r="AE7" s="115"/>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row>
    <row r="8" spans="1:92" ht="27" customHeight="1" x14ac:dyDescent="0.3">
      <c r="A8" s="1"/>
      <c r="B8" s="480" t="str">
        <f>T(Textes!$A$96)</f>
        <v>Dépenses individuelles</v>
      </c>
      <c r="C8" s="480"/>
      <c r="D8" s="480"/>
      <c r="E8" s="480"/>
      <c r="F8" s="480"/>
      <c r="G8" s="480"/>
      <c r="H8" s="350"/>
      <c r="I8" s="351"/>
      <c r="J8" s="352">
        <f>(Résidence!K38+Perso.!K38+Transport!K38+'Ass&amp;épargne'!K38+Dettes!K38+Loisirs!K38+Diverses!K38)*IF(G3=Textes!A10,1,12)</f>
        <v>0</v>
      </c>
      <c r="K8" s="353"/>
      <c r="L8" s="354"/>
      <c r="M8" s="472">
        <f>(Résidence!S38+Perso.!S38+Transport!S38+'Ass&amp;épargne'!S38+Dettes!S38+Loisirs!S38+Diverses!S38)*IF(G3=Textes!A10,1,12)</f>
        <v>0</v>
      </c>
      <c r="N8" s="472"/>
      <c r="O8" s="472"/>
      <c r="P8" s="472"/>
      <c r="Q8" s="353"/>
      <c r="R8" s="354"/>
      <c r="S8" s="352">
        <f>J8+M8</f>
        <v>0</v>
      </c>
      <c r="T8" s="355"/>
      <c r="U8" s="356"/>
      <c r="V8" s="355"/>
      <c r="W8" s="354">
        <f>(Résidence!M38+Perso.!M38+Transport!M38+'Ass&amp;épargne'!M38+Dettes!M38+Loisirs!M38+Diverses!M38)*C32</f>
        <v>0</v>
      </c>
      <c r="X8" s="353"/>
      <c r="Y8" s="354"/>
      <c r="Z8" s="354">
        <f>(Résidence!U38+Perso.!U38+Transport!U38+'Ass&amp;épargne'!U38+Dettes!U38+Loisirs!U38+Diverses!U38)*C32</f>
        <v>0</v>
      </c>
      <c r="AA8" s="353"/>
      <c r="AB8" s="354"/>
      <c r="AC8" s="347">
        <f t="shared" ref="AC8:AC10" si="0">W8+Z8</f>
        <v>0</v>
      </c>
      <c r="AD8" s="106"/>
      <c r="AE8" s="115"/>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row>
    <row r="9" spans="1:92" ht="27" customHeight="1" x14ac:dyDescent="0.3">
      <c r="A9" s="1"/>
      <c r="B9" s="357" t="str">
        <f>T(Textes!$A$97)</f>
        <v>Dépenses communes</v>
      </c>
      <c r="C9" s="357"/>
      <c r="D9" s="357"/>
      <c r="E9" s="357"/>
      <c r="F9" s="357"/>
      <c r="G9" s="357"/>
      <c r="H9" s="350"/>
      <c r="I9" s="351"/>
      <c r="J9" s="352">
        <f>(Résidence!AC43+Perso.!AC43+Transport!AC43+'Ass&amp;épargne'!AC43+Dettes!AC43+Loisirs!AC43+Diverses!AC43)*IF(Accueil!C12="",0,1)*IF(G3=Textes!A10,1,12)</f>
        <v>0</v>
      </c>
      <c r="K9" s="353"/>
      <c r="L9" s="354"/>
      <c r="M9" s="472">
        <f>(Résidence!AC44+Perso.!AC44+Transport!AC44+'Ass&amp;épargne'!AC44+Dettes!AC44+Loisirs!AC44+Diverses!AC44)*IF(Accueil!C12="",0,1)*IF(G3=Textes!A10,1,12)</f>
        <v>0</v>
      </c>
      <c r="N9" s="472"/>
      <c r="O9" s="472"/>
      <c r="P9" s="472"/>
      <c r="Q9" s="353"/>
      <c r="R9" s="354"/>
      <c r="S9" s="352">
        <f>J9+M9</f>
        <v>0</v>
      </c>
      <c r="T9" s="355"/>
      <c r="U9" s="356"/>
      <c r="V9" s="355"/>
      <c r="W9" s="354">
        <f>(Résidence!AE43+Perso.!AE43+Transport!AE43+'Ass&amp;épargne'!AE43+Dettes!AE43+Loisirs!AE43+Diverses!AE43)*C32</f>
        <v>0</v>
      </c>
      <c r="X9" s="353"/>
      <c r="Y9" s="354"/>
      <c r="Z9" s="354">
        <f>(Résidence!AE44+Perso.!AE44+Transport!AE44+'Ass&amp;épargne'!AE44+Dettes!AE44+Loisirs!AE44+Diverses!AE44)*C32</f>
        <v>0</v>
      </c>
      <c r="AA9" s="353"/>
      <c r="AB9" s="354"/>
      <c r="AC9" s="347">
        <f t="shared" si="0"/>
        <v>0</v>
      </c>
      <c r="AD9" s="106"/>
      <c r="AE9" s="115"/>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row>
    <row r="10" spans="1:92" ht="27" customHeight="1" x14ac:dyDescent="0.3">
      <c r="A10" s="1"/>
      <c r="B10" s="358" t="str">
        <f>T(Textes!$A$131)</f>
        <v>Total des dépenses</v>
      </c>
      <c r="C10" s="358"/>
      <c r="D10" s="358"/>
      <c r="E10" s="358"/>
      <c r="F10" s="358"/>
      <c r="G10" s="358"/>
      <c r="H10" s="359"/>
      <c r="I10" s="360"/>
      <c r="J10" s="345">
        <f>J8+J9</f>
        <v>0</v>
      </c>
      <c r="K10" s="346"/>
      <c r="L10" s="219"/>
      <c r="M10" s="471">
        <f>M8+M9</f>
        <v>0</v>
      </c>
      <c r="N10" s="471"/>
      <c r="O10" s="471"/>
      <c r="P10" s="471"/>
      <c r="Q10" s="346"/>
      <c r="R10" s="219"/>
      <c r="S10" s="345">
        <f>J10+M10</f>
        <v>0</v>
      </c>
      <c r="T10" s="361"/>
      <c r="U10" s="362"/>
      <c r="V10" s="348"/>
      <c r="W10" s="345">
        <f>W8+W9</f>
        <v>0</v>
      </c>
      <c r="X10" s="346"/>
      <c r="Y10" s="345"/>
      <c r="Z10" s="345">
        <f>Z8+Z9</f>
        <v>0</v>
      </c>
      <c r="AA10" s="346"/>
      <c r="AB10" s="345"/>
      <c r="AC10" s="347">
        <f t="shared" si="0"/>
        <v>0</v>
      </c>
      <c r="AD10" s="363"/>
      <c r="AE10" s="115"/>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row>
    <row r="11" spans="1:92" ht="6" customHeight="1" x14ac:dyDescent="0.3">
      <c r="A11" s="1"/>
      <c r="B11" s="358"/>
      <c r="C11" s="358"/>
      <c r="D11" s="358"/>
      <c r="E11" s="358"/>
      <c r="F11" s="358"/>
      <c r="G11" s="358"/>
      <c r="H11" s="359"/>
      <c r="I11" s="360"/>
      <c r="J11" s="345"/>
      <c r="K11" s="346"/>
      <c r="L11" s="219"/>
      <c r="M11" s="345"/>
      <c r="N11" s="345"/>
      <c r="O11" s="345"/>
      <c r="P11" s="345"/>
      <c r="Q11" s="346"/>
      <c r="R11" s="219"/>
      <c r="S11" s="345"/>
      <c r="T11" s="361"/>
      <c r="U11" s="362"/>
      <c r="V11" s="348"/>
      <c r="W11" s="345"/>
      <c r="X11" s="346"/>
      <c r="Y11" s="345"/>
      <c r="Z11" s="345"/>
      <c r="AA11" s="346"/>
      <c r="AB11" s="345"/>
      <c r="AC11" s="345"/>
      <c r="AD11" s="363"/>
      <c r="AE11" s="115"/>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row>
    <row r="12" spans="1:92" ht="6" customHeight="1" x14ac:dyDescent="0.3">
      <c r="A12" s="1"/>
      <c r="B12" s="364"/>
      <c r="C12" s="364"/>
      <c r="D12" s="364"/>
      <c r="E12" s="364"/>
      <c r="F12" s="364"/>
      <c r="G12" s="364"/>
      <c r="H12" s="360"/>
      <c r="I12" s="365"/>
      <c r="J12" s="366"/>
      <c r="K12" s="367"/>
      <c r="L12" s="368"/>
      <c r="M12" s="366"/>
      <c r="N12" s="366"/>
      <c r="O12" s="366"/>
      <c r="P12" s="366"/>
      <c r="Q12" s="367"/>
      <c r="R12" s="368"/>
      <c r="S12" s="366"/>
      <c r="T12" s="369"/>
      <c r="U12" s="361"/>
      <c r="V12" s="370"/>
      <c r="W12" s="366"/>
      <c r="X12" s="367"/>
      <c r="Y12" s="366"/>
      <c r="Z12" s="366"/>
      <c r="AA12" s="367"/>
      <c r="AB12" s="366"/>
      <c r="AC12" s="366"/>
      <c r="AD12" s="371"/>
      <c r="AE12" s="115"/>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row>
    <row r="13" spans="1:92" ht="24" customHeight="1" x14ac:dyDescent="0.3">
      <c r="A13" s="1"/>
      <c r="B13" s="372"/>
      <c r="C13" s="479" t="str">
        <f>T(Textes!$A$98)</f>
        <v>Écart</v>
      </c>
      <c r="D13" s="479"/>
      <c r="E13" s="479"/>
      <c r="F13" s="479"/>
      <c r="G13" s="479"/>
      <c r="H13" s="360"/>
      <c r="I13" s="365"/>
      <c r="J13" s="366">
        <f>J7-J10</f>
        <v>0</v>
      </c>
      <c r="K13" s="367"/>
      <c r="L13" s="368"/>
      <c r="M13" s="481">
        <f>M7-M10</f>
        <v>0</v>
      </c>
      <c r="N13" s="481"/>
      <c r="O13" s="481"/>
      <c r="P13" s="481"/>
      <c r="Q13" s="367"/>
      <c r="R13" s="368"/>
      <c r="S13" s="366">
        <f>S7-S10</f>
        <v>0</v>
      </c>
      <c r="T13" s="369"/>
      <c r="U13" s="361"/>
      <c r="V13" s="369"/>
      <c r="W13" s="368">
        <f>W7-W10</f>
        <v>0</v>
      </c>
      <c r="X13" s="373"/>
      <c r="Y13" s="368"/>
      <c r="Z13" s="368">
        <f>Z7-Z10</f>
        <v>0</v>
      </c>
      <c r="AA13" s="373"/>
      <c r="AB13" s="368"/>
      <c r="AC13" s="368">
        <f>AC7-AC10</f>
        <v>0</v>
      </c>
      <c r="AD13" s="111"/>
      <c r="AE13" s="115"/>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row>
    <row r="14" spans="1:92" ht="6" customHeight="1" x14ac:dyDescent="0.3">
      <c r="A14" s="1"/>
      <c r="B14" s="374"/>
      <c r="C14" s="375"/>
      <c r="D14" s="375"/>
      <c r="E14" s="375"/>
      <c r="F14" s="375"/>
      <c r="G14" s="375"/>
      <c r="H14" s="360"/>
      <c r="I14" s="365"/>
      <c r="J14" s="376"/>
      <c r="K14" s="377"/>
      <c r="L14" s="378"/>
      <c r="M14" s="376"/>
      <c r="N14" s="376"/>
      <c r="O14" s="376"/>
      <c r="P14" s="376"/>
      <c r="Q14" s="376"/>
      <c r="R14" s="378"/>
      <c r="S14" s="376"/>
      <c r="T14" s="378"/>
      <c r="U14" s="379"/>
      <c r="V14" s="378"/>
      <c r="W14" s="380"/>
      <c r="X14" s="381"/>
      <c r="Y14" s="380"/>
      <c r="Z14" s="380"/>
      <c r="AA14" s="380"/>
      <c r="AB14" s="380"/>
      <c r="AC14" s="380"/>
      <c r="AD14" s="111"/>
      <c r="AE14" s="115"/>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row>
    <row r="15" spans="1:92" ht="6" customHeight="1" x14ac:dyDescent="0.3">
      <c r="A15" s="1"/>
      <c r="B15" s="391"/>
      <c r="C15" s="391"/>
      <c r="D15" s="392"/>
      <c r="E15" s="392"/>
      <c r="F15" s="392"/>
      <c r="G15" s="393"/>
      <c r="H15" s="394"/>
      <c r="I15" s="395"/>
      <c r="J15" s="396"/>
      <c r="K15" s="385"/>
      <c r="L15" s="398"/>
      <c r="M15" s="396"/>
      <c r="N15" s="396"/>
      <c r="O15" s="396"/>
      <c r="P15" s="396"/>
      <c r="Q15" s="396"/>
      <c r="R15" s="391"/>
      <c r="S15" s="391"/>
      <c r="T15" s="391"/>
      <c r="U15" s="391"/>
      <c r="V15" s="398"/>
      <c r="W15" s="396"/>
      <c r="X15" s="397"/>
      <c r="Y15" s="398"/>
      <c r="Z15" s="396"/>
      <c r="AA15" s="396"/>
      <c r="AB15" s="400"/>
      <c r="AC15" s="400"/>
      <c r="AD15" s="399"/>
      <c r="AE15" s="115"/>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row>
    <row r="16" spans="1:92" ht="27" customHeight="1" x14ac:dyDescent="0.3">
      <c r="A16" s="1"/>
      <c r="B16" s="391" t="str">
        <f>T(Textes!A157)</f>
        <v>Proportion des revenus</v>
      </c>
      <c r="C16" s="383"/>
      <c r="D16" s="383"/>
      <c r="E16" s="383"/>
      <c r="F16" s="383"/>
      <c r="G16" s="383"/>
      <c r="H16" s="359"/>
      <c r="I16" s="360"/>
      <c r="J16" s="396" t="str">
        <f>IF(S7=0,"",J7/S7)</f>
        <v/>
      </c>
      <c r="K16" s="385"/>
      <c r="L16" s="386"/>
      <c r="M16" s="473" t="str">
        <f>IF(S7=0,"",M7/S7)</f>
        <v/>
      </c>
      <c r="N16" s="473"/>
      <c r="O16" s="473"/>
      <c r="P16" s="473"/>
      <c r="Q16" s="384"/>
      <c r="R16" s="387"/>
      <c r="S16" s="388"/>
      <c r="T16" s="387"/>
      <c r="U16" s="387"/>
      <c r="V16" s="386"/>
      <c r="W16" s="396" t="str">
        <f>IF(AC7=0,"",W7/AC7)</f>
        <v/>
      </c>
      <c r="X16" s="397"/>
      <c r="Y16" s="398"/>
      <c r="Z16" s="396" t="str">
        <f>IF(AC7=0,"",Z7/AC7)</f>
        <v/>
      </c>
      <c r="AA16" s="389"/>
      <c r="AB16" s="390"/>
      <c r="AC16" s="390"/>
      <c r="AD16" s="119"/>
      <c r="AE16" s="115"/>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row>
    <row r="17" spans="1:92" ht="27" customHeight="1" x14ac:dyDescent="0.3">
      <c r="A17" s="1"/>
      <c r="B17" s="391" t="str">
        <f>T(Textes!A158)</f>
        <v>Proportion des dépenses communes</v>
      </c>
      <c r="C17" s="391"/>
      <c r="D17" s="392"/>
      <c r="E17" s="392"/>
      <c r="F17" s="392"/>
      <c r="G17" s="393"/>
      <c r="H17" s="394"/>
      <c r="I17" s="395"/>
      <c r="J17" s="396" t="str">
        <f>IF(S9=0,"",J9/S9)</f>
        <v/>
      </c>
      <c r="K17" s="397"/>
      <c r="L17" s="398"/>
      <c r="M17" s="473" t="str">
        <f>IF(S9=0,"",M9/S9)</f>
        <v/>
      </c>
      <c r="N17" s="473"/>
      <c r="O17" s="473"/>
      <c r="P17" s="473"/>
      <c r="Q17" s="396"/>
      <c r="R17" s="391"/>
      <c r="S17" s="391"/>
      <c r="T17" s="391"/>
      <c r="U17" s="391"/>
      <c r="V17" s="398"/>
      <c r="W17" s="396" t="str">
        <f>IF(AC9=0,"",W9/AC9)</f>
        <v/>
      </c>
      <c r="X17" s="397"/>
      <c r="Y17" s="398"/>
      <c r="Z17" s="396" t="str">
        <f>IF(AC9=0,"",Z9/AC9)</f>
        <v/>
      </c>
      <c r="AA17" s="396"/>
      <c r="AB17" s="391"/>
      <c r="AC17" s="391"/>
      <c r="AD17" s="399"/>
      <c r="AE17" s="115"/>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row>
    <row r="18" spans="1:92" ht="6" customHeight="1" x14ac:dyDescent="0.3">
      <c r="A18" s="1"/>
      <c r="B18" s="391"/>
      <c r="C18" s="391"/>
      <c r="D18" s="392"/>
      <c r="E18" s="392"/>
      <c r="F18" s="392"/>
      <c r="G18" s="393"/>
      <c r="H18" s="394"/>
      <c r="I18" s="395"/>
      <c r="J18" s="396"/>
      <c r="K18" s="396"/>
      <c r="L18" s="398"/>
      <c r="M18" s="396"/>
      <c r="N18" s="396"/>
      <c r="O18" s="396"/>
      <c r="P18" s="396"/>
      <c r="Q18" s="396"/>
      <c r="R18" s="391"/>
      <c r="S18" s="391"/>
      <c r="T18" s="391"/>
      <c r="U18" s="391"/>
      <c r="V18" s="398"/>
      <c r="W18" s="396"/>
      <c r="X18" s="396"/>
      <c r="Y18" s="398"/>
      <c r="Z18" s="396"/>
      <c r="AA18" s="396"/>
      <c r="AB18" s="400"/>
      <c r="AC18" s="400"/>
      <c r="AD18" s="399"/>
      <c r="AE18" s="115"/>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row>
    <row r="19" spans="1:92" ht="20.100000000000001" customHeight="1" x14ac:dyDescent="0.3">
      <c r="A19" s="1"/>
      <c r="B19" s="401"/>
      <c r="C19" s="402"/>
      <c r="D19" s="403"/>
      <c r="E19" s="404"/>
      <c r="F19" s="404"/>
      <c r="G19" s="403"/>
      <c r="H19" s="80"/>
      <c r="I19" s="80"/>
      <c r="J19" s="156"/>
      <c r="K19" s="156"/>
      <c r="L19" s="156"/>
      <c r="M19" s="156"/>
      <c r="N19" s="156"/>
      <c r="O19" s="156"/>
      <c r="P19" s="156"/>
      <c r="Q19" s="156"/>
      <c r="R19" s="156"/>
      <c r="S19" s="156"/>
      <c r="T19" s="156"/>
      <c r="U19" s="156"/>
      <c r="V19" s="156"/>
      <c r="W19" s="156"/>
      <c r="X19" s="156"/>
      <c r="Y19" s="156"/>
      <c r="Z19" s="156"/>
      <c r="AA19" s="156"/>
      <c r="AB19" s="156"/>
      <c r="AC19" s="156"/>
      <c r="AD19" s="119"/>
      <c r="AE19" s="115"/>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row>
    <row r="20" spans="1:92" ht="24" customHeight="1" x14ac:dyDescent="0.3">
      <c r="A20" s="1"/>
      <c r="B20" s="470"/>
      <c r="C20" s="470"/>
      <c r="D20" s="470"/>
      <c r="E20" s="470"/>
      <c r="F20" s="382"/>
      <c r="G20" s="405"/>
      <c r="H20" s="80"/>
      <c r="I20" s="114"/>
      <c r="J20" s="474" t="str">
        <f>T(Textes!$A$146)&amp;" "&amp;UPPER(Accueil!$C$10)</f>
        <v xml:space="preserve">AU DÉCÈS DE </v>
      </c>
      <c r="K20" s="474"/>
      <c r="L20" s="474"/>
      <c r="M20" s="474"/>
      <c r="N20" s="133"/>
      <c r="O20" s="133"/>
      <c r="P20" s="474" t="str">
        <f>T(Textes!$A$146)&amp;" "&amp;UPPER(Accueil!$C$12)</f>
        <v xml:space="preserve">AU DÉCÈS DE </v>
      </c>
      <c r="Q20" s="474"/>
      <c r="R20" s="474"/>
      <c r="S20" s="474"/>
      <c r="T20" s="300"/>
      <c r="U20" s="115"/>
      <c r="V20" s="406"/>
      <c r="W20" s="1"/>
      <c r="X20" s="1"/>
      <c r="Y20" s="1"/>
      <c r="Z20" s="1"/>
      <c r="AA20" s="1"/>
      <c r="AB20" s="1"/>
      <c r="AC20" s="1"/>
      <c r="AD20" s="119"/>
      <c r="AE20" s="115"/>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row>
    <row r="21" spans="1:92" ht="9.9499999999999993" customHeight="1" x14ac:dyDescent="0.3">
      <c r="A21" s="1"/>
      <c r="B21" s="407"/>
      <c r="C21" s="407"/>
      <c r="D21" s="407"/>
      <c r="E21" s="407"/>
      <c r="F21" s="407"/>
      <c r="G21" s="408"/>
      <c r="H21" s="409"/>
      <c r="I21" s="410"/>
      <c r="J21" s="411"/>
      <c r="K21" s="411"/>
      <c r="L21" s="410"/>
      <c r="M21" s="410"/>
      <c r="N21" s="410"/>
      <c r="O21" s="410"/>
      <c r="P21" s="412"/>
      <c r="Q21" s="412"/>
      <c r="R21" s="412"/>
      <c r="S21" s="413"/>
      <c r="T21" s="300"/>
      <c r="U21" s="115"/>
      <c r="V21" s="406"/>
      <c r="W21" s="406"/>
      <c r="X21" s="406"/>
      <c r="Y21" s="406"/>
      <c r="Z21" s="414"/>
      <c r="AA21" s="414"/>
      <c r="AB21" s="414"/>
      <c r="AC21" s="414"/>
      <c r="AD21" s="119"/>
      <c r="AE21" s="115"/>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row>
    <row r="22" spans="1:92" ht="6" customHeight="1" x14ac:dyDescent="0.3">
      <c r="A22" s="1"/>
      <c r="B22" s="404"/>
      <c r="C22" s="404"/>
      <c r="D22" s="404"/>
      <c r="E22" s="404"/>
      <c r="F22" s="404"/>
      <c r="G22" s="403"/>
      <c r="H22" s="80"/>
      <c r="I22" s="114"/>
      <c r="J22" s="108"/>
      <c r="K22" s="108"/>
      <c r="L22" s="114"/>
      <c r="M22" s="114"/>
      <c r="N22" s="415"/>
      <c r="O22" s="114"/>
      <c r="P22" s="102"/>
      <c r="Q22" s="102"/>
      <c r="R22" s="102"/>
      <c r="S22" s="103"/>
      <c r="T22" s="300"/>
      <c r="U22" s="115"/>
      <c r="V22" s="406"/>
      <c r="W22" s="406"/>
      <c r="X22" s="406"/>
      <c r="Y22" s="406"/>
      <c r="Z22" s="414"/>
      <c r="AA22" s="414"/>
      <c r="AB22" s="414"/>
      <c r="AC22" s="414"/>
      <c r="AD22" s="119"/>
      <c r="AE22" s="115"/>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row>
    <row r="23" spans="1:92" ht="27" customHeight="1" x14ac:dyDescent="0.3">
      <c r="A23" s="1"/>
      <c r="B23" s="253" t="str">
        <f>T(IF(Accueil!$C$12="",Textes!A151,Textes!A150))</f>
        <v>Revenus des bénéficiaires</v>
      </c>
      <c r="C23" s="253"/>
      <c r="D23" s="253"/>
      <c r="E23" s="253"/>
      <c r="F23" s="253"/>
      <c r="G23" s="416"/>
      <c r="H23" s="80"/>
      <c r="I23" s="114"/>
      <c r="J23" s="475">
        <f>(Revenus!M38+(Revenus!S38+Revenus!AC45)*IF(Accueil!C12="",0,1))*IF(G3=Textes!A10,1,12)</f>
        <v>0</v>
      </c>
      <c r="K23" s="475"/>
      <c r="L23" s="475"/>
      <c r="M23" s="475"/>
      <c r="N23" s="217"/>
      <c r="O23" s="219"/>
      <c r="P23" s="475">
        <f>(Revenus!U7+(Revenus!K38+Revenus!AC45)*IF(Accueil!C12="",0,1))*IF(G3=Textes!A10,1,12)</f>
        <v>0</v>
      </c>
      <c r="Q23" s="475"/>
      <c r="R23" s="475"/>
      <c r="S23" s="475"/>
      <c r="T23" s="417"/>
      <c r="U23" s="418"/>
      <c r="V23" s="454" t="str">
        <f>T(Textes!$A$160)</f>
        <v>(Revenus individuels du conjoint survivant + revenus communs au décès)</v>
      </c>
      <c r="W23" s="151"/>
      <c r="X23" s="151"/>
      <c r="Y23" s="419"/>
      <c r="Z23" s="152"/>
      <c r="AA23" s="152"/>
      <c r="AB23" s="420"/>
      <c r="AC23" s="152"/>
      <c r="AD23" s="119"/>
      <c r="AE23" s="115"/>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row>
    <row r="24" spans="1:92" ht="27" customHeight="1" x14ac:dyDescent="0.3">
      <c r="A24" s="1"/>
      <c r="B24" s="253" t="str">
        <f>T(IF(Accueil!$C$12="",Textes!A153,Textes!A152))</f>
        <v>Dépenses des bénéficiaires</v>
      </c>
      <c r="C24" s="253"/>
      <c r="D24" s="253"/>
      <c r="E24" s="253"/>
      <c r="F24" s="253"/>
      <c r="G24" s="416"/>
      <c r="H24" s="80"/>
      <c r="I24" s="114"/>
      <c r="J24" s="475">
        <f>(Résidence!M38+Perso.!M38+Transport!M38+'Ass&amp;épargne'!M38+Dettes!M38+Loisirs!M38+Diverses!M38+
(Résidence!S38+Perso.!S38+Transport!S38+'Ass&amp;épargne'!S38+Dettes!S38+Loisirs!S38+Diverses!S38+Résidence!AC45+Perso.!AC45+Transport!AC45+'Ass&amp;épargne'!AC45+Dettes!AC45+Loisirs!AC45+Diverses!AC45)*IF(Accueil!C12="",0,1))*IF(G3=Textes!A10,1,12)</f>
        <v>0</v>
      </c>
      <c r="K24" s="475"/>
      <c r="L24" s="475"/>
      <c r="M24" s="475"/>
      <c r="N24" s="217"/>
      <c r="O24" s="219"/>
      <c r="P24" s="475">
        <f>(Résidence!U38+Perso.!U38+Transport!U38+'Ass&amp;épargne'!U38+Dettes!U38+Loisirs!U38+Diverses!U38+
(Résidence!K38+Perso.!K38+Transport!K38+'Ass&amp;épargne'!K38+Dettes!K38+Loisirs!K38+Diverses!K38+Résidence!AC45+Perso.!AC45+Transport!AC45+'Ass&amp;épargne'!AC45+Dettes!AC45+Loisirs!AC45+Diverses!AC45)*IF(Accueil!C12="",0,1))*IF(G3=Textes!A10,1,12)</f>
        <v>0</v>
      </c>
      <c r="Q24" s="475"/>
      <c r="R24" s="475"/>
      <c r="S24" s="475"/>
      <c r="T24" s="417"/>
      <c r="U24" s="418"/>
      <c r="V24" s="454" t="str">
        <f>T(Textes!$A$159)</f>
        <v>(Dépenses individuelles du conjoint survivant + dépenses communes au décès)</v>
      </c>
      <c r="W24" s="453"/>
      <c r="X24" s="151"/>
      <c r="Y24" s="419"/>
      <c r="Z24" s="152"/>
      <c r="AA24" s="152"/>
      <c r="AB24" s="420"/>
      <c r="AC24" s="152"/>
      <c r="AD24" s="119"/>
      <c r="AE24" s="115"/>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row>
    <row r="25" spans="1:92" ht="27" customHeight="1" x14ac:dyDescent="0.3">
      <c r="A25" s="1"/>
      <c r="B25" s="421" t="str">
        <f>T(Textes!$A$98)</f>
        <v>Écart</v>
      </c>
      <c r="C25" s="421"/>
      <c r="D25" s="421"/>
      <c r="E25" s="421"/>
      <c r="F25" s="422"/>
      <c r="G25" s="423"/>
      <c r="H25" s="343"/>
      <c r="I25" s="344"/>
      <c r="J25" s="476">
        <f>J23-J24</f>
        <v>0</v>
      </c>
      <c r="K25" s="476"/>
      <c r="L25" s="476"/>
      <c r="M25" s="476"/>
      <c r="N25" s="346"/>
      <c r="O25" s="347"/>
      <c r="P25" s="476">
        <f>P23-P24</f>
        <v>0</v>
      </c>
      <c r="Q25" s="476"/>
      <c r="R25" s="476"/>
      <c r="S25" s="476"/>
      <c r="T25" s="417"/>
      <c r="U25" s="418"/>
      <c r="V25" s="418"/>
      <c r="W25" s="418"/>
      <c r="X25" s="418"/>
      <c r="Y25" s="418"/>
      <c r="Z25" s="420"/>
      <c r="AA25" s="420"/>
      <c r="AB25" s="420"/>
      <c r="AC25" s="420"/>
      <c r="AD25" s="80"/>
      <c r="AE25" s="119"/>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row>
    <row r="26" spans="1:92" ht="6" customHeight="1" x14ac:dyDescent="0.3">
      <c r="A26" s="1"/>
      <c r="B26" s="421"/>
      <c r="C26" s="421"/>
      <c r="D26" s="421"/>
      <c r="E26" s="421"/>
      <c r="F26" s="422"/>
      <c r="G26" s="423"/>
      <c r="H26" s="343"/>
      <c r="I26" s="344"/>
      <c r="J26" s="347"/>
      <c r="K26" s="347"/>
      <c r="L26" s="347"/>
      <c r="M26" s="347"/>
      <c r="N26" s="346"/>
      <c r="O26" s="347"/>
      <c r="P26" s="347"/>
      <c r="Q26" s="347"/>
      <c r="R26" s="347"/>
      <c r="S26" s="347"/>
      <c r="T26" s="417"/>
      <c r="U26" s="418"/>
      <c r="V26" s="418"/>
      <c r="W26" s="418"/>
      <c r="X26" s="418"/>
      <c r="Y26" s="418"/>
      <c r="Z26" s="420"/>
      <c r="AA26" s="420"/>
      <c r="AB26" s="420"/>
      <c r="AC26" s="420"/>
      <c r="AD26" s="80"/>
      <c r="AE26" s="119"/>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row>
    <row r="27" spans="1:92" ht="6" customHeight="1" x14ac:dyDescent="0.3">
      <c r="A27" s="1"/>
      <c r="B27" s="139"/>
      <c r="C27" s="139"/>
      <c r="D27" s="139"/>
      <c r="E27" s="139"/>
      <c r="F27" s="139"/>
      <c r="G27" s="424"/>
      <c r="H27" s="114"/>
      <c r="I27" s="112"/>
      <c r="J27" s="425"/>
      <c r="K27" s="425"/>
      <c r="L27" s="425"/>
      <c r="M27" s="425"/>
      <c r="N27" s="373"/>
      <c r="O27" s="425"/>
      <c r="P27" s="425"/>
      <c r="Q27" s="425"/>
      <c r="R27" s="425"/>
      <c r="S27" s="425"/>
      <c r="T27" s="426"/>
      <c r="U27" s="418"/>
      <c r="V27" s="418"/>
      <c r="W27" s="418"/>
      <c r="X27" s="418"/>
      <c r="Y27" s="418"/>
      <c r="Z27" s="420"/>
      <c r="AA27" s="420"/>
      <c r="AB27" s="420"/>
      <c r="AC27" s="420"/>
      <c r="AD27" s="80"/>
      <c r="AE27" s="119"/>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row>
    <row r="28" spans="1:92" ht="24" customHeight="1" x14ac:dyDescent="0.3">
      <c r="A28" s="1"/>
      <c r="B28" s="139"/>
      <c r="C28" s="460" t="str">
        <f>T(IF(Accueil!$C$12="",Textes!$A$143,Textes!$A$142))</f>
        <v>Les bénéficiaires désirent recevoir</v>
      </c>
      <c r="D28" s="460"/>
      <c r="E28" s="460"/>
      <c r="F28" s="460"/>
      <c r="G28" s="460"/>
      <c r="H28" s="106"/>
      <c r="I28" s="111"/>
      <c r="J28" s="477">
        <f>IF(J25&lt;0,-J25,0)</f>
        <v>0</v>
      </c>
      <c r="K28" s="477"/>
      <c r="L28" s="477"/>
      <c r="M28" s="477"/>
      <c r="N28" s="367"/>
      <c r="O28" s="427"/>
      <c r="P28" s="477">
        <f>IF(P25&lt;0,-P25,0)</f>
        <v>0</v>
      </c>
      <c r="Q28" s="477"/>
      <c r="R28" s="477"/>
      <c r="S28" s="477"/>
      <c r="T28" s="426"/>
      <c r="U28" s="418"/>
      <c r="V28" s="418"/>
      <c r="W28" s="428"/>
      <c r="X28" s="428"/>
      <c r="Y28" s="428"/>
      <c r="Z28" s="428"/>
      <c r="AA28" s="428"/>
      <c r="AB28" s="428"/>
      <c r="AC28" s="428"/>
      <c r="AD28" s="80"/>
      <c r="AE28" s="119"/>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row>
    <row r="29" spans="1:92" ht="6" customHeight="1" x14ac:dyDescent="0.25">
      <c r="A29" s="1"/>
      <c r="B29" s="100"/>
      <c r="C29" s="100"/>
      <c r="D29" s="100"/>
      <c r="E29" s="100"/>
      <c r="F29" s="100"/>
      <c r="G29" s="429"/>
      <c r="H29" s="114"/>
      <c r="I29" s="112"/>
      <c r="J29" s="112"/>
      <c r="K29" s="112"/>
      <c r="L29" s="112"/>
      <c r="M29" s="112"/>
      <c r="N29" s="112"/>
      <c r="O29" s="112"/>
      <c r="P29" s="322"/>
      <c r="Q29" s="322"/>
      <c r="R29" s="322"/>
      <c r="S29" s="322"/>
      <c r="T29" s="112"/>
      <c r="U29" s="80"/>
      <c r="V29" s="80"/>
      <c r="W29" s="80"/>
      <c r="X29" s="80"/>
      <c r="Y29" s="80"/>
      <c r="Z29" s="80"/>
      <c r="AA29" s="80"/>
      <c r="AB29" s="80"/>
      <c r="AC29" s="80"/>
      <c r="AD29" s="80"/>
      <c r="AE29" s="80"/>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row>
    <row r="30" spans="1:92" ht="38.1" customHeight="1" x14ac:dyDescent="0.25">
      <c r="A30" s="1"/>
      <c r="B30" s="87" t="str">
        <f>T(Textes!$A$155)</f>
        <v>*Les surplus avant le décès sont réputés être épargnés et non requis suite au décès</v>
      </c>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row>
    <row r="31" spans="1:92" ht="25.5" customHeight="1" x14ac:dyDescent="0.25">
      <c r="A31" s="24"/>
      <c r="B31" s="24"/>
      <c r="C31" s="24"/>
      <c r="D31" s="24"/>
      <c r="E31" s="24"/>
      <c r="F31" s="24"/>
      <c r="G31" s="24"/>
      <c r="H31" s="24"/>
      <c r="I31" s="24"/>
      <c r="J31" s="24"/>
      <c r="K31" s="24"/>
      <c r="L31" s="24"/>
      <c r="M31" s="24"/>
      <c r="N31" s="24"/>
      <c r="O31" s="24"/>
      <c r="P31" s="92"/>
      <c r="Q31" s="92"/>
      <c r="R31" s="92"/>
      <c r="S31" s="92"/>
      <c r="T31" s="92"/>
      <c r="U31" s="92"/>
      <c r="V31" s="92"/>
      <c r="W31" s="92"/>
      <c r="X31" s="92"/>
      <c r="Y31" s="92"/>
      <c r="Z31" s="92"/>
      <c r="AA31" s="92"/>
      <c r="AB31" s="92"/>
      <c r="AC31" s="91"/>
      <c r="AD31" s="91"/>
      <c r="AE31" s="91"/>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row>
    <row r="32" spans="1:92" ht="25.5" customHeight="1" x14ac:dyDescent="0.25">
      <c r="A32" s="24"/>
      <c r="B32" s="24"/>
      <c r="C32" s="89">
        <f>IF(G3=Textes!A10,1,12)</f>
        <v>1</v>
      </c>
      <c r="D32" s="24"/>
      <c r="E32" s="24"/>
      <c r="F32" s="24"/>
      <c r="G32" s="24"/>
      <c r="H32" s="24"/>
      <c r="I32" s="24"/>
      <c r="J32" s="24"/>
      <c r="K32" s="24"/>
      <c r="L32" s="92"/>
      <c r="M32" s="92"/>
      <c r="N32" s="92"/>
      <c r="O32" s="92"/>
      <c r="P32" s="93"/>
      <c r="Q32" s="93"/>
      <c r="R32" s="92"/>
      <c r="S32" s="93"/>
      <c r="T32" s="92"/>
      <c r="U32" s="92"/>
      <c r="V32" s="92"/>
      <c r="W32" s="92"/>
      <c r="X32" s="92"/>
      <c r="Y32" s="92"/>
      <c r="Z32" s="92"/>
      <c r="AA32" s="92"/>
      <c r="AB32" s="92"/>
      <c r="AC32" s="91"/>
      <c r="AD32" s="91"/>
      <c r="AE32" s="91"/>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row>
    <row r="33" spans="1:92" ht="25.5" customHeight="1" x14ac:dyDescent="0.25">
      <c r="A33" s="24"/>
      <c r="B33" s="24"/>
      <c r="C33" s="24"/>
      <c r="D33" s="24"/>
      <c r="E33" s="24"/>
      <c r="F33" s="24"/>
      <c r="G33" s="24"/>
      <c r="H33" s="24"/>
      <c r="I33" s="24"/>
      <c r="J33" s="24"/>
      <c r="K33" s="24"/>
      <c r="L33" s="92"/>
      <c r="M33" s="92"/>
      <c r="N33" s="92"/>
      <c r="O33" s="92"/>
      <c r="P33" s="146"/>
      <c r="Q33" s="146"/>
      <c r="R33" s="146"/>
      <c r="S33" s="146"/>
      <c r="T33" s="92"/>
      <c r="U33" s="92"/>
      <c r="V33" s="92"/>
      <c r="W33" s="92"/>
      <c r="X33" s="92"/>
      <c r="Y33" s="92"/>
      <c r="Z33" s="92"/>
      <c r="AA33" s="92"/>
      <c r="AB33" s="92"/>
      <c r="AC33" s="91"/>
      <c r="AD33" s="91"/>
      <c r="AE33" s="91"/>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row>
    <row r="34" spans="1:92" ht="25.5" customHeight="1" x14ac:dyDescent="0.25">
      <c r="A34" s="24"/>
      <c r="B34" s="24"/>
      <c r="C34" s="24"/>
      <c r="D34" s="24"/>
      <c r="E34" s="24"/>
      <c r="F34" s="24"/>
      <c r="G34" s="24"/>
      <c r="H34" s="24"/>
      <c r="I34" s="24"/>
      <c r="J34" s="24"/>
      <c r="K34" s="24"/>
      <c r="L34" s="92"/>
      <c r="M34" s="92"/>
      <c r="N34" s="92"/>
      <c r="O34" s="92"/>
      <c r="P34" s="146"/>
      <c r="Q34" s="146"/>
      <c r="R34" s="92"/>
      <c r="S34" s="92"/>
      <c r="T34" s="92"/>
      <c r="U34" s="92"/>
      <c r="V34" s="92"/>
      <c r="W34" s="92"/>
      <c r="X34" s="92"/>
      <c r="Y34" s="92"/>
      <c r="Z34" s="92"/>
      <c r="AA34" s="92"/>
      <c r="AB34" s="92"/>
      <c r="AC34" s="91"/>
      <c r="AD34" s="91"/>
      <c r="AE34" s="91"/>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row>
    <row r="35" spans="1:92" ht="25.5" customHeight="1" x14ac:dyDescent="0.25">
      <c r="A35" s="24"/>
      <c r="B35" s="24"/>
      <c r="C35" s="24"/>
      <c r="D35" s="24"/>
      <c r="E35" s="24"/>
      <c r="F35" s="24"/>
      <c r="G35" s="24"/>
      <c r="H35" s="24"/>
      <c r="I35" s="24"/>
      <c r="J35" s="24"/>
      <c r="K35" s="24"/>
      <c r="L35" s="92"/>
      <c r="M35" s="92"/>
      <c r="N35" s="92"/>
      <c r="O35" s="92"/>
      <c r="P35" s="92"/>
      <c r="Q35" s="92"/>
      <c r="R35" s="92"/>
      <c r="S35" s="92"/>
      <c r="T35" s="92"/>
      <c r="U35" s="92"/>
      <c r="V35" s="92"/>
      <c r="W35" s="92"/>
      <c r="X35" s="92"/>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row>
    <row r="36" spans="1:92" ht="25.5" customHeight="1" x14ac:dyDescent="0.25">
      <c r="A36" s="24"/>
      <c r="B36" s="24"/>
      <c r="C36" s="24"/>
      <c r="D36" s="24"/>
      <c r="E36" s="24"/>
      <c r="F36" s="24"/>
      <c r="G36" s="24"/>
      <c r="H36" s="24"/>
      <c r="I36" s="24"/>
      <c r="J36" s="24"/>
      <c r="K36" s="24"/>
      <c r="L36" s="92"/>
      <c r="M36" s="92"/>
      <c r="N36" s="92"/>
      <c r="O36" s="92"/>
      <c r="P36" s="92"/>
      <c r="Q36" s="92"/>
      <c r="R36" s="92"/>
      <c r="S36" s="92"/>
      <c r="T36" s="92"/>
      <c r="U36" s="92"/>
      <c r="V36" s="92"/>
      <c r="W36" s="92"/>
      <c r="X36" s="92"/>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row>
    <row r="37" spans="1:92" ht="25.5" customHeight="1" x14ac:dyDescent="0.2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row>
    <row r="38" spans="1:92" ht="25.5" customHeight="1" x14ac:dyDescent="0.2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row>
    <row r="39" spans="1:92" ht="25.5" customHeight="1" x14ac:dyDescent="0.2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row>
    <row r="40" spans="1:92" ht="25.5" customHeight="1" x14ac:dyDescent="0.2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row>
    <row r="41" spans="1:92" ht="25.5" customHeight="1" x14ac:dyDescent="0.2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row>
    <row r="42" spans="1:92" ht="25.5" customHeight="1" x14ac:dyDescent="0.2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row>
    <row r="43" spans="1:92" ht="25.5" customHeight="1" x14ac:dyDescent="0.2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row>
    <row r="44" spans="1:92" ht="25.5" customHeight="1" x14ac:dyDescent="0.2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row>
    <row r="45" spans="1:92" ht="25.5" customHeight="1" x14ac:dyDescent="0.2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row>
    <row r="46" spans="1:92" ht="25.5" customHeight="1" x14ac:dyDescent="0.2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row>
    <row r="47" spans="1:92" ht="25.5" customHeight="1" x14ac:dyDescent="0.2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row>
    <row r="48" spans="1:92" ht="25.5" customHeight="1"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row>
    <row r="49" spans="1:92" ht="25.5" customHeight="1"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row>
    <row r="50" spans="1:92" ht="25.5" customHeight="1"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row>
    <row r="51" spans="1:92" ht="25.5" customHeight="1"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row>
    <row r="52" spans="1:92" ht="25.5" customHeight="1"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row>
    <row r="53" spans="1:92" ht="25.5" customHeigh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row>
    <row r="54" spans="1:92" ht="25.5" customHeight="1"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row>
    <row r="55" spans="1:92" ht="25.5" customHeight="1"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row>
    <row r="56" spans="1:92" ht="25.5" customHeight="1"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row>
    <row r="57" spans="1:92" ht="25.5" customHeight="1"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row>
    <row r="58" spans="1:92" ht="25.5" customHeight="1"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row>
    <row r="59" spans="1:92" ht="25.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row>
    <row r="60" spans="1:92" ht="25.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row>
    <row r="61" spans="1:92" ht="25.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row>
    <row r="62" spans="1:92" ht="25.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row>
    <row r="63" spans="1:92" ht="25.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row>
    <row r="64" spans="1:92" ht="25.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row>
    <row r="65" spans="1:92" ht="25.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row>
    <row r="66" spans="1:92" ht="25.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row>
    <row r="67" spans="1:92" ht="25.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row>
    <row r="68" spans="1:92" ht="25.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row>
    <row r="69" spans="1:92" ht="25.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row>
    <row r="70" spans="1:92" ht="25.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row>
    <row r="71" spans="1:92" ht="25.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row>
    <row r="72" spans="1:92" ht="25.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row>
    <row r="73" spans="1:92" ht="25.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row>
    <row r="74" spans="1:92" ht="25.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row>
    <row r="75" spans="1:92" ht="25.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row>
    <row r="76" spans="1:92" ht="25.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row>
    <row r="77" spans="1:92" ht="25.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row>
    <row r="78" spans="1:92" ht="25.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row>
    <row r="79" spans="1:92" ht="25.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row>
    <row r="80" spans="1:92" ht="25.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row>
    <row r="81" spans="1:92" ht="25.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row>
    <row r="82" spans="1:92" ht="25.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row>
    <row r="83" spans="1:92" ht="25.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row>
    <row r="84" spans="1:92" ht="25.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row>
    <row r="85" spans="1:92" ht="25.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row>
    <row r="86" spans="1:92" ht="25.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row>
    <row r="87" spans="1:92" ht="25.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row>
    <row r="88" spans="1:92" ht="25.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row>
    <row r="89" spans="1:92" ht="25.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row>
    <row r="90" spans="1:92" ht="25.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row>
    <row r="91" spans="1:92" ht="25.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row>
    <row r="92" spans="1:92" ht="25.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row>
    <row r="93" spans="1:92" ht="25.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row>
    <row r="94" spans="1:92" ht="25.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row>
    <row r="95" spans="1:92" ht="25.5" customHeight="1"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row>
    <row r="96" spans="1:92" ht="25.5" customHeight="1"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row>
    <row r="97" spans="1:92" ht="25.5" customHeight="1"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row>
    <row r="98" spans="1:92" ht="25.5" customHeight="1"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row>
    <row r="99" spans="1:92" ht="25.5" customHeight="1"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row>
    <row r="100" spans="1:92" ht="25.5" customHeight="1"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row>
    <row r="101" spans="1:92" ht="25.5" customHeight="1"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row>
    <row r="102" spans="1:92" ht="25.5" customHeight="1"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row>
    <row r="103" spans="1:92" ht="25.5" customHeight="1"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row>
    <row r="104" spans="1:92" ht="25.5" customHeight="1"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row>
    <row r="105" spans="1:92" ht="25.5" customHeight="1"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row>
    <row r="106" spans="1:92" ht="25.5" customHeight="1"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row>
    <row r="107" spans="1:92" ht="25.5" customHeight="1"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row>
    <row r="108" spans="1:92" ht="25.5" customHeight="1"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row>
    <row r="109" spans="1:92" ht="25.5" customHeight="1"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row>
    <row r="110" spans="1:92" ht="25.5" customHeight="1"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row>
    <row r="111" spans="1:92" ht="25.5" customHeight="1"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row>
    <row r="112" spans="1:92" ht="25.5" customHeight="1"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row>
    <row r="113" spans="1:92" ht="25.5" customHeight="1"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row>
    <row r="114" spans="1:92" ht="25.5" customHeight="1"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row>
    <row r="115" spans="1:92" ht="25.5" customHeight="1"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row>
    <row r="116" spans="1:92" ht="25.5" customHeight="1"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row>
    <row r="117" spans="1:92" ht="25.5" customHeight="1"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row>
    <row r="118" spans="1:92" ht="25.5" customHeight="1"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row>
    <row r="119" spans="1:92" ht="25.5" customHeight="1"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row>
    <row r="120" spans="1:92" ht="25.5" customHeight="1"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row>
    <row r="121" spans="1:92" ht="25.5" customHeight="1"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row>
    <row r="122" spans="1:92" ht="25.5" customHeight="1"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row>
    <row r="123" spans="1:92" ht="25.5" customHeight="1"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row>
    <row r="124" spans="1:92" ht="25.5" customHeight="1"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row>
    <row r="125" spans="1:92" ht="25.5" customHeight="1"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row>
    <row r="126" spans="1:92" ht="25.5" customHeight="1"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row>
    <row r="127" spans="1:92" ht="25.5" customHeigh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row>
    <row r="128" spans="1:92" ht="25.5" customHeight="1"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row>
    <row r="129" spans="1:92" ht="25.5" customHeight="1"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row>
    <row r="130" spans="1:92" ht="25.5" customHeight="1"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row>
    <row r="131" spans="1:92" ht="25.5" customHeight="1"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row>
    <row r="132" spans="1:92" ht="25.5" customHeight="1"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row>
    <row r="133" spans="1:92" ht="25.5" customHeight="1"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row>
    <row r="134" spans="1:92" ht="25.5" customHeight="1"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row>
    <row r="135" spans="1:92" ht="25.5" customHeight="1"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row>
    <row r="136" spans="1:92" ht="25.5" customHeight="1"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row>
    <row r="137" spans="1:92" ht="25.5" customHeight="1"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row>
    <row r="138" spans="1:92" ht="25.5" customHeight="1"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row>
    <row r="139" spans="1:92" ht="25.5" customHeight="1"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row>
    <row r="140" spans="1:92" ht="25.5" customHeight="1"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row>
    <row r="141" spans="1:92" ht="25.5" customHeight="1"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row>
    <row r="142" spans="1:92" ht="25.5" customHeight="1"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row>
    <row r="143" spans="1:92" ht="25.5" customHeight="1"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row>
    <row r="144" spans="1:92" ht="25.5" customHeight="1"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row>
    <row r="145" spans="1:92" ht="25.5" customHeight="1"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row>
    <row r="146" spans="1:92" ht="25.5" customHeight="1"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row>
    <row r="147" spans="1:92" ht="25.5" customHeight="1"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row>
    <row r="148" spans="1:92" ht="25.5" customHeight="1"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row>
    <row r="149" spans="1:92" ht="25.5" customHeight="1"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row>
    <row r="150" spans="1:92" ht="25.5" customHeight="1"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row>
    <row r="151" spans="1:92" ht="25.5"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row>
    <row r="152" spans="1:92" ht="25.5" customHeight="1"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row>
    <row r="153" spans="1:92" ht="25.5" customHeight="1"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row>
    <row r="154" spans="1:92" ht="25.5" customHeight="1"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row>
    <row r="155" spans="1:92" ht="25.5" customHeight="1"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row>
    <row r="156" spans="1:92" ht="25.5" customHeight="1"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row>
    <row r="157" spans="1:92" ht="25.5" customHeight="1"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row>
    <row r="158" spans="1:92" ht="25.5" customHeight="1"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row>
    <row r="159" spans="1:92" ht="25.5" customHeight="1"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row>
    <row r="160" spans="1:92" ht="25.5" customHeight="1"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row>
    <row r="161" spans="1:92" ht="25.5" customHeight="1"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row>
    <row r="162" spans="1:92" ht="25.5" customHeight="1"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row>
    <row r="163" spans="1:92" ht="25.5" customHeight="1"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row>
    <row r="164" spans="1:92" ht="25.5" customHeight="1"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row>
    <row r="165" spans="1:92" ht="25.5" customHeight="1"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row>
    <row r="166" spans="1:92" ht="25.5" customHeight="1"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row>
    <row r="167" spans="1:92" ht="25.5" customHeight="1"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row>
    <row r="168" spans="1:92" ht="25.5" customHeight="1"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row>
    <row r="169" spans="1:92" ht="25.5" customHeight="1"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row>
    <row r="170" spans="1:92" ht="25.5" customHeight="1"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row>
    <row r="171" spans="1:92" ht="25.5" customHeigh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row>
    <row r="172" spans="1:92" ht="25.5" customHeight="1"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row>
    <row r="173" spans="1:92" ht="25.5" customHeight="1"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row>
    <row r="174" spans="1:92" ht="25.5" customHeight="1"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row>
    <row r="175" spans="1:92" ht="25.5"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row>
    <row r="176" spans="1:92" ht="25.5" customHeight="1"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row>
    <row r="177" spans="1:92" ht="25.5" customHeight="1"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row>
    <row r="178" spans="1:92" ht="25.5" customHeight="1"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row>
    <row r="179" spans="1:92" ht="25.5" customHeight="1"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row>
    <row r="180" spans="1:92" ht="25.5" customHeight="1"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row>
    <row r="181" spans="1:92" ht="25.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row>
    <row r="182" spans="1:92" ht="25.5" customHeight="1"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row>
    <row r="183" spans="1:92" ht="25.5" customHeight="1"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row>
    <row r="184" spans="1:92" ht="25.5" customHeight="1"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row>
    <row r="185" spans="1:92" ht="25.5" customHeight="1"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row>
    <row r="186" spans="1:92" ht="25.5" customHeight="1"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row>
    <row r="187" spans="1:92" ht="25.5" customHeight="1"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row>
    <row r="188" spans="1:92" ht="25.5"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row>
    <row r="189" spans="1:92" ht="25.5" customHeight="1"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row>
    <row r="190" spans="1:92" ht="25.5" customHeight="1"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row>
    <row r="191" spans="1:92" ht="25.5" customHeight="1"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row>
    <row r="192" spans="1:92" ht="25.5" customHeight="1"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row>
    <row r="193" spans="1:92" ht="25.5" customHeight="1"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row>
    <row r="194" spans="1:92" ht="25.5" customHeight="1"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row>
    <row r="195" spans="1:92" ht="25.5" customHeight="1"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row>
    <row r="196" spans="1:92" ht="25.5" customHeight="1"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row>
    <row r="197" spans="1:92" ht="25.5" customHeigh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row>
    <row r="198" spans="1:92" ht="25.5" customHeight="1"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row>
    <row r="199" spans="1:92" ht="25.5"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row>
    <row r="200" spans="1:92" ht="25.5"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row>
    <row r="201" spans="1:92" ht="25.5" customHeigh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row>
    <row r="202" spans="1:92" ht="25.5"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row>
    <row r="203" spans="1:92" ht="25.5" customHeigh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row>
    <row r="204" spans="1:92" ht="25.5"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row>
    <row r="205" spans="1:92" ht="25.5" customHeigh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row>
    <row r="206" spans="1:92" ht="25.5" customHeigh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row>
    <row r="207" spans="1:92" ht="25.5" customHeigh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row>
    <row r="208" spans="1:92" ht="25.5" customHeight="1"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row>
    <row r="209" spans="1:92" ht="25.5" customHeight="1"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row>
    <row r="210" spans="1:92" ht="25.5" customHeight="1"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row>
    <row r="211" spans="1:92" ht="25.5" customHeight="1"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row>
    <row r="212" spans="1:92" ht="25.5" customHeight="1"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row>
    <row r="213" spans="1:92" ht="25.5" customHeight="1"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row>
    <row r="214" spans="1:92" ht="25.5" customHeight="1"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row>
    <row r="215" spans="1:92" ht="25.5" customHeight="1"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row>
    <row r="216" spans="1:92" ht="25.5" customHeight="1"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row>
    <row r="217" spans="1:92" ht="25.5" customHeight="1"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row>
    <row r="218" spans="1:92" ht="25.5" customHeight="1"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row>
    <row r="219" spans="1:92" ht="25.5" customHeight="1"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row>
    <row r="220" spans="1:92" ht="25.5" customHeight="1"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row>
    <row r="221" spans="1:92" ht="25.5" customHeight="1"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row>
    <row r="222" spans="1:92" ht="25.5" customHeight="1"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row>
    <row r="223" spans="1:92" ht="25.5" customHeight="1"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row>
    <row r="224" spans="1:92" ht="25.5" customHeight="1"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row>
    <row r="225" spans="1:92" ht="25.5" customHeight="1"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row>
    <row r="226" spans="1:92" ht="25.5" customHeight="1"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row>
    <row r="227" spans="1:92" ht="25.5" customHeight="1"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row>
    <row r="228" spans="1:92" ht="25.5" customHeight="1"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row>
    <row r="229" spans="1:92" ht="25.5" customHeight="1"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row>
    <row r="230" spans="1:92" ht="25.5" customHeight="1"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row>
    <row r="231" spans="1:92" ht="25.5" customHeight="1"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row>
    <row r="232" spans="1:92" ht="25.5" customHeight="1"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row>
    <row r="233" spans="1:92" ht="25.5" customHeight="1"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row>
    <row r="234" spans="1:92" ht="25.5" customHeight="1"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row>
    <row r="235" spans="1:92" ht="25.5" customHeight="1"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row>
    <row r="236" spans="1:92" ht="25.5" customHeight="1"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row>
    <row r="237" spans="1:92" ht="25.5" customHeight="1"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row>
    <row r="238" spans="1:92" ht="25.5" customHeight="1"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row>
    <row r="239" spans="1:92" ht="25.5" customHeight="1"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row>
    <row r="240" spans="1:92" ht="25.5" customHeight="1"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row>
    <row r="241" spans="1:92" ht="25.5" customHeight="1"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row>
    <row r="242" spans="1:92" ht="25.5" customHeight="1"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row>
    <row r="243" spans="1:92" ht="25.5" customHeight="1"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row>
    <row r="244" spans="1:92" ht="25.5" customHeight="1"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row>
    <row r="245" spans="1:92" ht="25.5" customHeight="1"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row>
    <row r="246" spans="1:92" ht="25.5" customHeight="1"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row>
    <row r="247" spans="1:92" ht="25.5" customHeight="1"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row>
    <row r="248" spans="1:92" ht="25.5" customHeight="1"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row>
    <row r="249" spans="1:92" ht="25.5" customHeight="1"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row>
    <row r="250" spans="1:92" ht="25.5" customHeight="1"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row>
    <row r="251" spans="1:92" ht="25.5" customHeight="1"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row>
    <row r="252" spans="1:92" ht="25.5" customHeight="1"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row>
    <row r="253" spans="1:92" ht="25.5" customHeight="1"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row>
    <row r="254" spans="1:92" ht="25.5" customHeight="1"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row>
    <row r="255" spans="1:92" ht="25.5" customHeight="1"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row>
    <row r="256" spans="1:92" ht="25.5" customHeight="1"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row>
    <row r="257" spans="1:92" ht="25.5" customHeight="1"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row>
    <row r="258" spans="1:92" ht="25.5" customHeight="1"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row>
    <row r="259" spans="1:92" ht="25.5" customHeight="1"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row>
    <row r="260" spans="1:92" ht="25.5" customHeight="1"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row>
    <row r="261" spans="1:92" ht="25.5" customHeight="1"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row>
    <row r="262" spans="1:92" ht="25.5" customHeight="1"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row>
    <row r="263" spans="1:92" ht="25.5" customHeight="1"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row>
    <row r="264" spans="1:92" ht="25.5" customHeight="1"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row>
    <row r="265" spans="1:92" ht="25.5" customHeight="1"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row>
    <row r="266" spans="1:92" ht="25.5" customHeight="1"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row>
    <row r="267" spans="1:92" ht="25.5" customHeight="1"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row>
    <row r="268" spans="1:92" ht="25.5" customHeight="1"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row>
    <row r="269" spans="1:92" ht="25.5" customHeight="1"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row>
    <row r="270" spans="1:92" ht="25.5" customHeight="1"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row>
    <row r="271" spans="1:92" ht="25.5" customHeight="1"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row>
    <row r="272" spans="1:92" ht="25.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row>
    <row r="273" spans="1:92" ht="25.5" customHeight="1"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row>
    <row r="274" spans="1:92" ht="25.5" customHeight="1"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row>
    <row r="275" spans="1:92" ht="25.5" customHeight="1"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row>
    <row r="276" spans="1:92" ht="25.5" customHeight="1"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row>
    <row r="277" spans="1:92" ht="25.5" customHeight="1"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row>
    <row r="278" spans="1:92" ht="25.5" customHeight="1"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row>
    <row r="279" spans="1:92" ht="25.5" customHeight="1"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row>
    <row r="280" spans="1:92" ht="25.5" customHeight="1"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row>
    <row r="281" spans="1:92" ht="25.5" customHeight="1"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row>
    <row r="282" spans="1:92" ht="25.5" customHeight="1"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row>
    <row r="283" spans="1:92" ht="25.5" customHeight="1"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row>
    <row r="284" spans="1:92" ht="25.5" customHeight="1"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row>
    <row r="285" spans="1:92" ht="25.5" customHeight="1"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row>
    <row r="286" spans="1:92" ht="25.5" customHeight="1"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row>
    <row r="287" spans="1:92" ht="25.5" customHeight="1"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row>
    <row r="288" spans="1:92" ht="25.5" customHeight="1"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row>
    <row r="289" spans="1:92" ht="25.5" customHeight="1"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row>
    <row r="290" spans="1:92" ht="25.5" customHeight="1"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row>
    <row r="291" spans="1:92" ht="25.5" customHeight="1"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row>
    <row r="292" spans="1:92" ht="25.5" customHeight="1"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row>
    <row r="293" spans="1:92" ht="25.5" customHeight="1"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row>
    <row r="294" spans="1:92" ht="25.5" customHeight="1"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row>
    <row r="295" spans="1:92" ht="25.5" customHeight="1"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row>
    <row r="296" spans="1:92" ht="25.5" customHeight="1"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row>
    <row r="297" spans="1:92" ht="25.5" customHeight="1"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row>
    <row r="298" spans="1:92" ht="25.5" customHeight="1"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row>
    <row r="299" spans="1:92" ht="25.5" customHeight="1"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row>
    <row r="300" spans="1:92" ht="25.5" customHeight="1"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row>
    <row r="301" spans="1:92" ht="25.5" customHeight="1"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row>
    <row r="302" spans="1:92" ht="25.5" customHeight="1"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row>
    <row r="303" spans="1:92" ht="25.5" customHeight="1"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row>
    <row r="304" spans="1:92" ht="25.5" customHeight="1"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row>
    <row r="305" spans="1:92" ht="25.5" customHeight="1"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row>
    <row r="306" spans="1:92" ht="25.5" customHeight="1"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row>
    <row r="307" spans="1:92" ht="25.5" customHeight="1"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row>
    <row r="308" spans="1:92" ht="25.5" customHeight="1"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row>
    <row r="309" spans="1:92" ht="25.5" customHeight="1"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row>
    <row r="310" spans="1:92" ht="25.5" customHeight="1"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row>
    <row r="311" spans="1:92" ht="25.5" customHeight="1"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row>
    <row r="312" spans="1:92" ht="25.5" customHeight="1"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row>
    <row r="313" spans="1:92" ht="25.5" customHeight="1"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row>
    <row r="314" spans="1:92" ht="25.5" customHeight="1"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row>
    <row r="315" spans="1:92" ht="25.5" customHeight="1"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row>
    <row r="316" spans="1:92" ht="25.5" customHeight="1"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row>
    <row r="317" spans="1:92" ht="25.5" customHeight="1"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row>
  </sheetData>
  <sheetProtection algorithmName="SHA-512" hashValue="nevvbmg6ETEzqxMCjvBev5WAlPYwDFTaKdULwl1D7JRUhE0zcNOYBMmC/QXxLxRcnWq4oZs5HhIv240OXo0i+g==" saltValue="PvLGVB+1/5tQVoKDDfKMyg==" spinCount="100000" sheet="1" objects="1" scenarios="1" selectLockedCells="1"/>
  <mergeCells count="27">
    <mergeCell ref="B3:F3"/>
    <mergeCell ref="C13:G13"/>
    <mergeCell ref="B8:G8"/>
    <mergeCell ref="M13:P13"/>
    <mergeCell ref="M10:P10"/>
    <mergeCell ref="P24:S24"/>
    <mergeCell ref="P25:S25"/>
    <mergeCell ref="J28:M28"/>
    <mergeCell ref="P28:S28"/>
    <mergeCell ref="M4:P4"/>
    <mergeCell ref="M16:P16"/>
    <mergeCell ref="C2:G2"/>
    <mergeCell ref="I3:T3"/>
    <mergeCell ref="V3:AD3"/>
    <mergeCell ref="C28:G28"/>
    <mergeCell ref="B7:G7"/>
    <mergeCell ref="B20:E20"/>
    <mergeCell ref="M7:P7"/>
    <mergeCell ref="M8:P8"/>
    <mergeCell ref="M9:P9"/>
    <mergeCell ref="M17:P17"/>
    <mergeCell ref="J20:M20"/>
    <mergeCell ref="P20:S20"/>
    <mergeCell ref="J23:M23"/>
    <mergeCell ref="J24:M24"/>
    <mergeCell ref="J25:M25"/>
    <mergeCell ref="P23:S23"/>
  </mergeCells>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9" id="{15DBB743-8573-4F1A-BDA1-6DF171EB3F71}">
            <xm:f>Accueil!$C$14&lt;&gt;Textes!$A$42</xm:f>
            <x14:dxf>
              <font>
                <color theme="0"/>
              </font>
              <fill>
                <patternFill>
                  <bgColor theme="0"/>
                </patternFill>
              </fill>
              <border>
                <left/>
                <right/>
                <top/>
                <bottom/>
              </border>
            </x14:dxf>
          </x14:cfRule>
          <xm:sqref>B20:AC30</xm:sqref>
        </x14:conditionalFormatting>
        <x14:conditionalFormatting xmlns:xm="http://schemas.microsoft.com/office/excel/2006/main">
          <x14:cfRule type="expression" priority="8" id="{C61C0FB2-5ABA-49DB-BEB7-B1008C5FA8FE}">
            <xm:f>OR(Accueil!$C$14=Textes!$A$42,Accueil!$C$14=Textes!$A$43)</xm:f>
            <x14:dxf>
              <font>
                <color theme="0"/>
              </font>
              <fill>
                <patternFill>
                  <bgColor theme="0"/>
                </patternFill>
              </fill>
              <border>
                <left/>
                <right/>
                <top/>
                <bottom/>
                <vertical/>
                <horizontal/>
              </border>
            </x14:dxf>
          </x14:cfRule>
          <xm:sqref>U3:AD18</xm:sqref>
        </x14:conditionalFormatting>
        <x14:conditionalFormatting xmlns:xm="http://schemas.microsoft.com/office/excel/2006/main">
          <x14:cfRule type="expression" priority="7" id="{E7151CCA-6A68-4FFB-ADAA-902927B59226}">
            <xm:f>Accueil!$C$12=""</xm:f>
            <x14:dxf>
              <font>
                <color theme="0"/>
              </font>
              <fill>
                <patternFill>
                  <bgColor theme="0"/>
                </patternFill>
              </fill>
              <border>
                <left/>
                <right/>
                <top/>
                <bottom/>
                <vertical/>
                <horizontal/>
              </border>
            </x14:dxf>
          </x14:cfRule>
          <xm:sqref>B8:G9 O20:U29 Y4:AD14 I3:AD3 L4:U14 B15:AD18 V23 V24</xm:sqref>
        </x14:conditionalFormatting>
        <x14:conditionalFormatting xmlns:xm="http://schemas.microsoft.com/office/excel/2006/main">
          <x14:cfRule type="expression" priority="5" id="{0542C78B-A03B-4B3D-9C8F-9C09A7259EE5}">
            <xm:f>AND(Accueil!$C$12="",Accueil!$C$14&lt;&gt;Textes!$A$43)</xm:f>
            <x14:dxf>
              <font>
                <color theme="0" tint="-4.9989318521683403E-2"/>
              </font>
              <fill>
                <patternFill>
                  <bgColor theme="0" tint="-4.9989318521683403E-2"/>
                </patternFill>
              </fill>
            </x14:dxf>
          </x14:cfRule>
          <xm:sqref>J8:J9</xm:sqref>
        </x14:conditionalFormatting>
        <x14:conditionalFormatting xmlns:xm="http://schemas.microsoft.com/office/excel/2006/main">
          <x14:cfRule type="expression" priority="2" id="{0385A72C-3B21-4E61-9ABB-B751CE2377FF}">
            <xm:f>OR(Accueil!$C$14=Textes!$A$42,Accueil!$C$14=Textes!$A$43)</xm:f>
            <x14:dxf>
              <font>
                <color theme="0"/>
              </font>
              <fill>
                <patternFill>
                  <bgColor theme="0"/>
                </patternFill>
              </fill>
              <border>
                <left/>
                <right/>
                <top/>
                <bottom/>
                <vertical/>
                <horizontal/>
              </border>
            </x14:dxf>
          </x14:cfRule>
          <xm:sqref>X15</xm:sqref>
        </x14:conditionalFormatting>
        <x14:conditionalFormatting xmlns:xm="http://schemas.microsoft.com/office/excel/2006/main">
          <x14:cfRule type="expression" priority="1" id="{E2AA2B82-8CDF-4A09-801A-9BDF771E5B27}">
            <xm:f>Accueil!$C$14=Textes!$A$40</xm:f>
            <x14:dxf>
              <font>
                <color theme="0"/>
              </font>
              <fill>
                <patternFill>
                  <bgColor theme="0"/>
                </patternFill>
              </fill>
              <border>
                <left/>
                <right/>
                <top/>
                <bottom/>
              </border>
            </x14:dxf>
          </x14:cfRule>
          <xm:sqref>V15:AA18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CECD07D-EDBD-44B2-B8B8-DC48778437D5}">
          <x14:formula1>
            <xm:f>Textes!$A$9:$A$10</xm:f>
          </x14:formula1>
          <xm:sqref>G3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70A4-A507-4C74-9FEC-3DD5DDC30D12}">
  <sheetPr codeName="Feuil14">
    <pageSetUpPr fitToPage="1"/>
  </sheetPr>
  <dimension ref="A1:CX274"/>
  <sheetViews>
    <sheetView showGridLines="0" showRowColHeaders="0" zoomScale="75" zoomScaleNormal="75" zoomScaleSheetLayoutView="75" workbookViewId="0">
      <selection activeCell="M3" sqref="M3:O4"/>
    </sheetView>
  </sheetViews>
  <sheetFormatPr baseColWidth="10" defaultColWidth="10.5703125" defaultRowHeight="15" x14ac:dyDescent="0.25"/>
  <cols>
    <col min="1" max="1" width="6.85546875" style="2" customWidth="1"/>
    <col min="2" max="2" width="6.5703125" style="2" customWidth="1"/>
    <col min="3" max="3" width="36" style="2" customWidth="1"/>
    <col min="4" max="5" width="2.5703125" style="2" customWidth="1"/>
    <col min="6" max="6" width="17.42578125" style="2" customWidth="1"/>
    <col min="7" max="7" width="2.5703125" style="2" customWidth="1"/>
    <col min="8" max="8" width="0.85546875" style="2" customWidth="1"/>
    <col min="9" max="9" width="2.5703125" style="2" customWidth="1"/>
    <col min="10" max="10" width="17.42578125" style="2" customWidth="1"/>
    <col min="11" max="11" width="2.5703125" style="2" customWidth="1"/>
    <col min="12" max="12" width="0.85546875" style="2" customWidth="1"/>
    <col min="13" max="13" width="2.5703125" style="2" customWidth="1"/>
    <col min="14" max="14" width="17.42578125" style="2" customWidth="1"/>
    <col min="15" max="15" width="2.5703125" style="2" customWidth="1"/>
    <col min="16" max="16" width="4.5703125" style="2" customWidth="1"/>
    <col min="17" max="17" width="1.5703125" style="2" customWidth="1"/>
    <col min="18" max="18" width="10.5703125" style="2" customWidth="1"/>
    <col min="19" max="19" width="1.140625" style="18" customWidth="1"/>
    <col min="20" max="94" width="1.140625" style="2" customWidth="1"/>
    <col min="95" max="95" width="3" style="18" customWidth="1"/>
    <col min="96" max="96" width="6.85546875" style="2" customWidth="1"/>
    <col min="97" max="101" width="10.5703125" style="2"/>
    <col min="102" max="16384" width="10.5703125" style="24"/>
  </cols>
  <sheetData>
    <row r="1" spans="1:102" ht="45" customHeight="1" x14ac:dyDescent="0.25">
      <c r="A1" s="79"/>
      <c r="B1" s="79"/>
      <c r="C1" s="79"/>
      <c r="D1" s="79"/>
      <c r="E1" s="79"/>
      <c r="F1" s="79"/>
      <c r="G1" s="79"/>
      <c r="H1" s="79"/>
      <c r="I1" s="79"/>
      <c r="J1" s="79"/>
      <c r="K1" s="79"/>
      <c r="L1" s="79"/>
      <c r="M1" s="79"/>
      <c r="N1" s="79"/>
      <c r="O1" s="79"/>
      <c r="P1" s="79"/>
      <c r="Q1" s="79"/>
      <c r="R1" s="79"/>
      <c r="S1" s="84"/>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84"/>
      <c r="CR1" s="79"/>
      <c r="CS1" s="24"/>
      <c r="CT1" s="24"/>
      <c r="CU1" s="24"/>
      <c r="CV1" s="24"/>
      <c r="CW1" s="24"/>
    </row>
    <row r="2" spans="1:102" ht="39.950000000000003"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48"/>
      <c r="CR2" s="1"/>
      <c r="CS2" s="24"/>
      <c r="CT2" s="24"/>
      <c r="CU2" s="24"/>
      <c r="CV2" s="24"/>
      <c r="CW2" s="24"/>
    </row>
    <row r="3" spans="1:102" ht="20.100000000000001" customHeight="1" x14ac:dyDescent="0.25">
      <c r="A3" s="1"/>
      <c r="B3" s="463" t="str">
        <f>T(Textes!A102)</f>
        <v>Rapport - Dépenses</v>
      </c>
      <c r="C3" s="463"/>
      <c r="D3" s="463"/>
      <c r="E3" s="463"/>
      <c r="F3" s="463"/>
      <c r="G3" s="463"/>
      <c r="H3" s="434"/>
      <c r="I3" s="434"/>
      <c r="J3" s="434"/>
      <c r="K3" s="434"/>
      <c r="L3" s="434"/>
      <c r="M3" s="482" t="s">
        <v>22</v>
      </c>
      <c r="N3" s="483"/>
      <c r="O3" s="484"/>
      <c r="P3" s="434"/>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48"/>
      <c r="CR3" s="1"/>
      <c r="CS3" s="24"/>
      <c r="CT3" s="89"/>
      <c r="CU3" s="89"/>
      <c r="CV3" s="89"/>
      <c r="CW3" s="89"/>
      <c r="CX3" s="89"/>
    </row>
    <row r="4" spans="1:102" ht="20.100000000000001" customHeight="1" x14ac:dyDescent="0.25">
      <c r="A4" s="1"/>
      <c r="B4" s="463"/>
      <c r="C4" s="463"/>
      <c r="D4" s="463"/>
      <c r="E4" s="463"/>
      <c r="F4" s="463"/>
      <c r="G4" s="463"/>
      <c r="H4" s="434"/>
      <c r="I4" s="434"/>
      <c r="J4" s="434"/>
      <c r="K4" s="434"/>
      <c r="L4" s="434"/>
      <c r="M4" s="485"/>
      <c r="N4" s="486"/>
      <c r="O4" s="487"/>
      <c r="P4" s="434"/>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48"/>
      <c r="CR4" s="1"/>
      <c r="CS4" s="24"/>
      <c r="CT4" s="89"/>
      <c r="CU4" s="89"/>
      <c r="CV4" s="89"/>
      <c r="CW4" s="89"/>
      <c r="CX4" s="89"/>
    </row>
    <row r="5" spans="1:102" ht="29.1" customHeight="1" x14ac:dyDescent="0.25">
      <c r="A5" s="1"/>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1"/>
      <c r="CS5" s="24"/>
      <c r="CT5" s="182"/>
      <c r="CU5" s="182"/>
      <c r="CV5" s="182"/>
      <c r="CW5" s="89"/>
      <c r="CX5" s="182"/>
    </row>
    <row r="6" spans="1:102" ht="27.95" customHeight="1" x14ac:dyDescent="0.25">
      <c r="A6" s="1"/>
      <c r="B6" s="488" t="str">
        <f>IF(Accueil!C8="","",Accueil!C8)</f>
        <v/>
      </c>
      <c r="C6" s="488"/>
      <c r="D6" s="205"/>
      <c r="E6" s="206"/>
      <c r="F6" s="511" t="str">
        <f>T(Accueil!C10)</f>
        <v/>
      </c>
      <c r="G6" s="230"/>
      <c r="H6" s="207"/>
      <c r="I6" s="228"/>
      <c r="J6" s="511" t="str">
        <f>T(Accueil!C12)</f>
        <v/>
      </c>
      <c r="K6" s="208"/>
      <c r="L6" s="207"/>
      <c r="M6" s="228"/>
      <c r="N6" s="462" t="s">
        <v>4</v>
      </c>
      <c r="O6" s="209"/>
      <c r="P6" s="210"/>
      <c r="Q6" s="462" t="str">
        <f>T(Textes!A106)</f>
        <v>Pourcentage du revenu alloué aux dépenses</v>
      </c>
      <c r="R6" s="462"/>
      <c r="S6" s="462"/>
      <c r="T6" s="462"/>
      <c r="U6" s="462"/>
      <c r="V6" s="462"/>
      <c r="W6" s="462"/>
      <c r="X6" s="462"/>
      <c r="Y6" s="462"/>
      <c r="Z6" s="462"/>
      <c r="AA6" s="462"/>
      <c r="AB6" s="462"/>
      <c r="AC6" s="462"/>
      <c r="AD6" s="462"/>
      <c r="AE6" s="462"/>
      <c r="AF6" s="462"/>
      <c r="AG6" s="462"/>
      <c r="AH6" s="462"/>
      <c r="AI6" s="462"/>
      <c r="AJ6" s="462"/>
      <c r="AK6" s="462"/>
      <c r="AL6" s="462"/>
      <c r="AM6" s="462"/>
      <c r="AN6" s="462"/>
      <c r="AO6" s="462"/>
      <c r="AP6" s="462"/>
      <c r="AQ6" s="462"/>
      <c r="AR6" s="462"/>
      <c r="AS6" s="462"/>
      <c r="AT6" s="462"/>
      <c r="AU6" s="462"/>
      <c r="AV6" s="462"/>
      <c r="AW6" s="462"/>
      <c r="AX6" s="462"/>
      <c r="AY6" s="462"/>
      <c r="AZ6" s="462"/>
      <c r="BA6" s="462"/>
      <c r="BB6" s="462"/>
      <c r="BC6" s="462"/>
      <c r="BD6" s="462"/>
      <c r="BE6" s="462"/>
      <c r="BF6" s="462"/>
      <c r="BG6" s="462"/>
      <c r="BH6" s="462"/>
      <c r="BI6" s="462"/>
      <c r="BJ6" s="462"/>
      <c r="BK6" s="462"/>
      <c r="BL6" s="462"/>
      <c r="BM6" s="462"/>
      <c r="BN6" s="462"/>
      <c r="BO6" s="462"/>
      <c r="BP6" s="462"/>
      <c r="BQ6" s="462"/>
      <c r="BR6" s="462"/>
      <c r="BS6" s="462"/>
      <c r="BT6" s="462"/>
      <c r="BU6" s="462"/>
      <c r="BV6" s="462"/>
      <c r="BW6" s="462"/>
      <c r="BX6" s="462"/>
      <c r="BY6" s="462"/>
      <c r="BZ6" s="462"/>
      <c r="CA6" s="462"/>
      <c r="CB6" s="462"/>
      <c r="CC6" s="462"/>
      <c r="CD6" s="462"/>
      <c r="CE6" s="462"/>
      <c r="CF6" s="462"/>
      <c r="CG6" s="462"/>
      <c r="CH6" s="462"/>
      <c r="CI6" s="462"/>
      <c r="CJ6" s="462"/>
      <c r="CK6" s="462"/>
      <c r="CL6" s="462"/>
      <c r="CM6" s="462"/>
      <c r="CN6" s="462"/>
      <c r="CO6" s="462"/>
      <c r="CP6" s="462"/>
      <c r="CQ6" s="462"/>
      <c r="CR6" s="1"/>
      <c r="CS6" s="24"/>
      <c r="CT6" s="504" t="str">
        <f>T(Textes!A105)</f>
        <v>Recommandations*</v>
      </c>
      <c r="CU6" s="504"/>
      <c r="CV6" s="504"/>
      <c r="CW6" s="504"/>
      <c r="CX6" s="504"/>
    </row>
    <row r="7" spans="1:102" ht="27.95" customHeight="1" x14ac:dyDescent="0.25">
      <c r="A7" s="1"/>
      <c r="B7" s="489"/>
      <c r="C7" s="489"/>
      <c r="D7" s="211"/>
      <c r="E7" s="212"/>
      <c r="F7" s="512"/>
      <c r="G7" s="231"/>
      <c r="H7" s="213"/>
      <c r="I7" s="229"/>
      <c r="J7" s="512"/>
      <c r="K7" s="214"/>
      <c r="L7" s="213"/>
      <c r="M7" s="229"/>
      <c r="N7" s="510"/>
      <c r="O7" s="215"/>
      <c r="P7" s="216"/>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0"/>
      <c r="AT7" s="510"/>
      <c r="AU7" s="510"/>
      <c r="AV7" s="510"/>
      <c r="AW7" s="510"/>
      <c r="AX7" s="510"/>
      <c r="AY7" s="510"/>
      <c r="AZ7" s="510"/>
      <c r="BA7" s="510"/>
      <c r="BB7" s="510"/>
      <c r="BC7" s="510"/>
      <c r="BD7" s="510"/>
      <c r="BE7" s="510"/>
      <c r="BF7" s="510"/>
      <c r="BG7" s="510"/>
      <c r="BH7" s="510"/>
      <c r="BI7" s="510"/>
      <c r="BJ7" s="510"/>
      <c r="BK7" s="510"/>
      <c r="BL7" s="510"/>
      <c r="BM7" s="510"/>
      <c r="BN7" s="510"/>
      <c r="BO7" s="510"/>
      <c r="BP7" s="510"/>
      <c r="BQ7" s="510"/>
      <c r="BR7" s="510"/>
      <c r="BS7" s="510"/>
      <c r="BT7" s="510"/>
      <c r="BU7" s="510"/>
      <c r="BV7" s="510"/>
      <c r="BW7" s="510"/>
      <c r="BX7" s="510"/>
      <c r="BY7" s="510"/>
      <c r="BZ7" s="510"/>
      <c r="CA7" s="510"/>
      <c r="CB7" s="510"/>
      <c r="CC7" s="510"/>
      <c r="CD7" s="510"/>
      <c r="CE7" s="510"/>
      <c r="CF7" s="510"/>
      <c r="CG7" s="510"/>
      <c r="CH7" s="510"/>
      <c r="CI7" s="510"/>
      <c r="CJ7" s="510"/>
      <c r="CK7" s="510"/>
      <c r="CL7" s="510"/>
      <c r="CM7" s="510"/>
      <c r="CN7" s="510"/>
      <c r="CO7" s="510"/>
      <c r="CP7" s="510"/>
      <c r="CQ7" s="510"/>
      <c r="CR7" s="1"/>
      <c r="CS7" s="24"/>
      <c r="CT7" s="504"/>
      <c r="CU7" s="504"/>
      <c r="CV7" s="504"/>
      <c r="CW7" s="504"/>
      <c r="CX7" s="504"/>
    </row>
    <row r="8" spans="1:102" ht="12.6" customHeight="1" x14ac:dyDescent="0.3">
      <c r="A8" s="1"/>
      <c r="B8" s="421"/>
      <c r="C8" s="500" t="str">
        <f>T(Textes!A25)</f>
        <v>Résidence</v>
      </c>
      <c r="D8" s="192"/>
      <c r="E8" s="155"/>
      <c r="F8" s="490">
        <f ca="1">(OFFSET(Résidence!K38,0,ColonneTotaux)+OFFSET(Résidence!AC43,0,ColonneTotaux))*IF(M3=Textes!$A$10,1,12)</f>
        <v>0</v>
      </c>
      <c r="G8" s="221"/>
      <c r="H8" s="495"/>
      <c r="I8" s="221"/>
      <c r="J8" s="490">
        <f ca="1">(OFFSET(Résidence!S38,0,ColonneTotaux)+OFFSET(Résidence!AC44,0,ColonneTotaux))*J36*IF(M3=Textes!$A$10,1,12)</f>
        <v>0</v>
      </c>
      <c r="K8" s="221"/>
      <c r="L8" s="495"/>
      <c r="M8" s="221"/>
      <c r="N8" s="493">
        <f ca="1">F8+J8</f>
        <v>0</v>
      </c>
      <c r="O8" s="223"/>
      <c r="P8" s="492"/>
      <c r="Q8" s="153"/>
      <c r="R8" s="505">
        <f>IF(R36=0,0,ROUND(N8/R36,2))</f>
        <v>0</v>
      </c>
      <c r="S8" s="177"/>
      <c r="T8" s="50">
        <f ca="1">F8+J8</f>
        <v>0</v>
      </c>
      <c r="U8" s="50"/>
      <c r="V8" s="50"/>
      <c r="W8" s="50"/>
      <c r="X8" s="50"/>
      <c r="Y8" s="50"/>
      <c r="Z8" s="50"/>
      <c r="AA8" s="50"/>
      <c r="AB8" s="50"/>
      <c r="AC8" s="50"/>
      <c r="AD8" s="50"/>
      <c r="AE8" s="50"/>
      <c r="AF8" s="50"/>
      <c r="AG8" s="50"/>
      <c r="AH8" s="50"/>
      <c r="AI8" s="50"/>
      <c r="AJ8" s="50"/>
      <c r="AK8" s="50"/>
      <c r="AL8" s="50"/>
      <c r="AM8" s="50"/>
      <c r="AN8" s="50"/>
      <c r="AO8" s="50"/>
      <c r="AP8" s="51"/>
      <c r="AQ8" s="51"/>
      <c r="AR8" s="51"/>
      <c r="AS8" s="51"/>
      <c r="AT8" s="51"/>
      <c r="AU8" s="51"/>
      <c r="AV8" s="51"/>
      <c r="AW8" s="51"/>
      <c r="AX8" s="51"/>
      <c r="AY8" s="51"/>
      <c r="AZ8" s="51"/>
      <c r="BA8" s="51"/>
      <c r="BB8" s="51"/>
      <c r="BC8" s="52" t="e">
        <f ca="1">ROUND(T8/R36,2)</f>
        <v>#DIV/0!</v>
      </c>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173"/>
      <c r="CR8" s="1"/>
      <c r="CS8" s="24"/>
      <c r="CT8" s="183"/>
      <c r="CU8" s="521" t="str">
        <f>T(IF(Langue="Français",Textes!B110,Textes!C110))</f>
        <v>de 25 à 35 %</v>
      </c>
      <c r="CV8" s="521"/>
      <c r="CW8" s="521"/>
      <c r="CX8" s="184"/>
    </row>
    <row r="9" spans="1:102" ht="12.6" customHeight="1" x14ac:dyDescent="0.3">
      <c r="A9" s="1"/>
      <c r="B9" s="421"/>
      <c r="C9" s="469"/>
      <c r="D9" s="156"/>
      <c r="E9" s="154"/>
      <c r="F9" s="490"/>
      <c r="G9" s="221"/>
      <c r="H9" s="495"/>
      <c r="I9" s="221"/>
      <c r="J9" s="490"/>
      <c r="K9" s="221"/>
      <c r="L9" s="495"/>
      <c r="M9" s="221"/>
      <c r="N9" s="493"/>
      <c r="O9" s="223"/>
      <c r="P9" s="492"/>
      <c r="Q9" s="153"/>
      <c r="R9" s="505"/>
      <c r="T9" s="519"/>
      <c r="U9" s="514"/>
      <c r="V9" s="514"/>
      <c r="W9" s="514"/>
      <c r="X9" s="514"/>
      <c r="Y9" s="514"/>
      <c r="Z9" s="514"/>
      <c r="AA9" s="514"/>
      <c r="AB9" s="514"/>
      <c r="AC9" s="514"/>
      <c r="AD9" s="514"/>
      <c r="AE9" s="514"/>
      <c r="AF9" s="514"/>
      <c r="AG9" s="514"/>
      <c r="AH9" s="514"/>
      <c r="AI9" s="514"/>
      <c r="AJ9" s="514"/>
      <c r="AK9" s="514"/>
      <c r="AL9" s="514"/>
      <c r="AM9" s="514"/>
      <c r="AN9" s="514"/>
      <c r="AO9" s="514"/>
      <c r="AP9" s="517"/>
      <c r="AQ9" s="515"/>
      <c r="AR9" s="516"/>
      <c r="AS9" s="517"/>
      <c r="AT9" s="514"/>
      <c r="AU9" s="514"/>
      <c r="AV9" s="514"/>
      <c r="AW9" s="514"/>
      <c r="AX9" s="514"/>
      <c r="AY9" s="514"/>
      <c r="AZ9" s="514"/>
      <c r="BA9" s="517"/>
      <c r="BB9" s="517"/>
      <c r="BC9" s="517"/>
      <c r="BD9" s="517"/>
      <c r="BE9" s="514"/>
      <c r="BF9" s="514"/>
      <c r="BG9" s="514"/>
      <c r="BH9" s="514"/>
      <c r="BI9" s="514"/>
      <c r="BJ9" s="514"/>
      <c r="BK9" s="514"/>
      <c r="BL9" s="514"/>
      <c r="BM9" s="514"/>
      <c r="BN9" s="514"/>
      <c r="BO9" s="514"/>
      <c r="BP9" s="523"/>
      <c r="BQ9" s="519"/>
      <c r="BR9" s="514"/>
      <c r="BS9" s="514"/>
      <c r="BT9" s="514"/>
      <c r="BU9" s="514"/>
      <c r="BV9" s="514"/>
      <c r="BW9" s="514"/>
      <c r="BX9" s="514"/>
      <c r="BY9" s="514"/>
      <c r="BZ9" s="514"/>
      <c r="CA9" s="514"/>
      <c r="CB9" s="514"/>
      <c r="CC9" s="514"/>
      <c r="CD9" s="514"/>
      <c r="CE9" s="514"/>
      <c r="CF9" s="514"/>
      <c r="CG9" s="514"/>
      <c r="CH9" s="514"/>
      <c r="CI9" s="514"/>
      <c r="CJ9" s="514"/>
      <c r="CK9" s="514"/>
      <c r="CL9" s="514"/>
      <c r="CM9" s="514"/>
      <c r="CN9" s="514"/>
      <c r="CO9" s="514"/>
      <c r="CP9" s="523"/>
      <c r="CQ9" s="173"/>
      <c r="CR9" s="1"/>
      <c r="CS9" s="24"/>
      <c r="CT9" s="185"/>
      <c r="CU9" s="521"/>
      <c r="CV9" s="521"/>
      <c r="CW9" s="521"/>
      <c r="CX9" s="186"/>
    </row>
    <row r="10" spans="1:102" ht="12.6" customHeight="1" x14ac:dyDescent="0.3">
      <c r="A10" s="1"/>
      <c r="B10" s="421"/>
      <c r="C10" s="469"/>
      <c r="D10" s="156"/>
      <c r="E10" s="154"/>
      <c r="F10" s="490"/>
      <c r="G10" s="221"/>
      <c r="H10" s="495"/>
      <c r="I10" s="221"/>
      <c r="J10" s="490"/>
      <c r="K10" s="221"/>
      <c r="L10" s="495"/>
      <c r="M10" s="221"/>
      <c r="N10" s="493"/>
      <c r="O10" s="223"/>
      <c r="P10" s="492"/>
      <c r="Q10" s="153"/>
      <c r="R10" s="505"/>
      <c r="S10" s="173"/>
      <c r="T10" s="519"/>
      <c r="U10" s="514"/>
      <c r="V10" s="514"/>
      <c r="W10" s="514"/>
      <c r="X10" s="514"/>
      <c r="Y10" s="514"/>
      <c r="Z10" s="514"/>
      <c r="AA10" s="514"/>
      <c r="AB10" s="514"/>
      <c r="AC10" s="514"/>
      <c r="AD10" s="514"/>
      <c r="AE10" s="514"/>
      <c r="AF10" s="514"/>
      <c r="AG10" s="514"/>
      <c r="AH10" s="514"/>
      <c r="AI10" s="514"/>
      <c r="AJ10" s="514"/>
      <c r="AK10" s="514"/>
      <c r="AL10" s="514"/>
      <c r="AM10" s="514"/>
      <c r="AN10" s="514"/>
      <c r="AO10" s="514"/>
      <c r="AP10" s="517"/>
      <c r="AQ10" s="515"/>
      <c r="AR10" s="516"/>
      <c r="AS10" s="517"/>
      <c r="AT10" s="514"/>
      <c r="AU10" s="514"/>
      <c r="AV10" s="514"/>
      <c r="AW10" s="514"/>
      <c r="AX10" s="514"/>
      <c r="AY10" s="514"/>
      <c r="AZ10" s="514"/>
      <c r="BA10" s="517"/>
      <c r="BB10" s="517"/>
      <c r="BC10" s="517"/>
      <c r="BD10" s="517"/>
      <c r="BE10" s="514"/>
      <c r="BF10" s="514"/>
      <c r="BG10" s="514"/>
      <c r="BH10" s="514"/>
      <c r="BI10" s="514"/>
      <c r="BJ10" s="514"/>
      <c r="BK10" s="514"/>
      <c r="BL10" s="514"/>
      <c r="BM10" s="514"/>
      <c r="BN10" s="514"/>
      <c r="BO10" s="514"/>
      <c r="BP10" s="523"/>
      <c r="BQ10" s="519"/>
      <c r="BR10" s="514"/>
      <c r="BS10" s="514"/>
      <c r="BT10" s="514"/>
      <c r="BU10" s="514"/>
      <c r="BV10" s="514"/>
      <c r="BW10" s="514"/>
      <c r="BX10" s="514"/>
      <c r="BY10" s="514"/>
      <c r="BZ10" s="514"/>
      <c r="CA10" s="514"/>
      <c r="CB10" s="514"/>
      <c r="CC10" s="514"/>
      <c r="CD10" s="514"/>
      <c r="CE10" s="514"/>
      <c r="CF10" s="514"/>
      <c r="CG10" s="514"/>
      <c r="CH10" s="514"/>
      <c r="CI10" s="514"/>
      <c r="CJ10" s="514"/>
      <c r="CK10" s="514"/>
      <c r="CL10" s="514"/>
      <c r="CM10" s="514"/>
      <c r="CN10" s="514"/>
      <c r="CO10" s="514"/>
      <c r="CP10" s="523"/>
      <c r="CQ10" s="178"/>
      <c r="CR10" s="1"/>
      <c r="CS10" s="24"/>
      <c r="CT10" s="185"/>
      <c r="CU10" s="513">
        <f>R36*25%</f>
        <v>0</v>
      </c>
      <c r="CV10" s="522" t="str">
        <f>T(IF(Langue="Français",Textes!B109,Textes!C109))</f>
        <v>à</v>
      </c>
      <c r="CW10" s="513">
        <f>R36*35%</f>
        <v>0</v>
      </c>
      <c r="CX10" s="186"/>
    </row>
    <row r="11" spans="1:102" ht="12.6" customHeight="1" x14ac:dyDescent="0.3">
      <c r="A11" s="1"/>
      <c r="B11" s="450"/>
      <c r="C11" s="501"/>
      <c r="D11" s="157"/>
      <c r="E11" s="193"/>
      <c r="F11" s="491"/>
      <c r="G11" s="222"/>
      <c r="H11" s="496"/>
      <c r="I11" s="222"/>
      <c r="J11" s="491"/>
      <c r="K11" s="222"/>
      <c r="L11" s="496"/>
      <c r="M11" s="222"/>
      <c r="N11" s="494"/>
      <c r="O11" s="224"/>
      <c r="P11" s="497"/>
      <c r="Q11" s="180"/>
      <c r="R11" s="506"/>
      <c r="S11" s="179"/>
      <c r="T11" s="518">
        <v>0</v>
      </c>
      <c r="U11" s="518"/>
      <c r="V11" s="518"/>
      <c r="W11" s="518"/>
      <c r="X11" s="518"/>
      <c r="Y11" s="174"/>
      <c r="Z11" s="174"/>
      <c r="AA11" s="174"/>
      <c r="AB11" s="174"/>
      <c r="AC11" s="174"/>
      <c r="AD11" s="174"/>
      <c r="AE11" s="174"/>
      <c r="AF11" s="174"/>
      <c r="AG11" s="174"/>
      <c r="AH11" s="174"/>
      <c r="AI11" s="174"/>
      <c r="AJ11" s="174"/>
      <c r="AK11" s="174"/>
      <c r="AL11" s="174"/>
      <c r="AM11" s="174"/>
      <c r="AN11" s="174"/>
      <c r="AO11" s="524">
        <v>0.25</v>
      </c>
      <c r="AP11" s="524"/>
      <c r="AQ11" s="524"/>
      <c r="AR11" s="524"/>
      <c r="AS11" s="524"/>
      <c r="AT11" s="524"/>
      <c r="AU11" s="174"/>
      <c r="AV11" s="174"/>
      <c r="AW11" s="174"/>
      <c r="AX11" s="174"/>
      <c r="AY11" s="174"/>
      <c r="AZ11" s="174"/>
      <c r="BA11" s="174"/>
      <c r="BB11" s="174"/>
      <c r="BC11" s="174"/>
      <c r="BD11" s="174"/>
      <c r="BE11" s="174"/>
      <c r="BF11" s="174"/>
      <c r="BG11" s="174"/>
      <c r="BH11" s="174"/>
      <c r="BI11" s="174"/>
      <c r="BJ11" s="174"/>
      <c r="BK11" s="174"/>
      <c r="BL11" s="174"/>
      <c r="BM11" s="174"/>
      <c r="BN11" s="524">
        <v>0.5</v>
      </c>
      <c r="BO11" s="524"/>
      <c r="BP11" s="524"/>
      <c r="BQ11" s="524"/>
      <c r="BR11" s="524"/>
      <c r="BS11" s="524"/>
      <c r="BT11" s="174"/>
      <c r="BU11" s="174"/>
      <c r="BV11" s="174"/>
      <c r="BW11" s="174"/>
      <c r="BX11" s="174"/>
      <c r="BY11" s="174"/>
      <c r="BZ11" s="174"/>
      <c r="CA11" s="174"/>
      <c r="CB11" s="174"/>
      <c r="CC11" s="174"/>
      <c r="CD11" s="174"/>
      <c r="CE11" s="174"/>
      <c r="CF11" s="174"/>
      <c r="CG11" s="174"/>
      <c r="CH11" s="174"/>
      <c r="CI11" s="174"/>
      <c r="CJ11" s="174"/>
      <c r="CK11" s="525" t="s">
        <v>5</v>
      </c>
      <c r="CL11" s="525"/>
      <c r="CM11" s="525"/>
      <c r="CN11" s="525"/>
      <c r="CO11" s="525"/>
      <c r="CP11" s="525"/>
      <c r="CQ11" s="175"/>
      <c r="CR11" s="1"/>
      <c r="CS11" s="24"/>
      <c r="CT11" s="187"/>
      <c r="CU11" s="513"/>
      <c r="CV11" s="522"/>
      <c r="CW11" s="513"/>
      <c r="CX11" s="188"/>
    </row>
    <row r="12" spans="1:102" ht="12.6" customHeight="1" x14ac:dyDescent="0.3">
      <c r="A12" s="1"/>
      <c r="B12" s="502"/>
      <c r="C12" s="500" t="str">
        <f>T(Textes!A45)</f>
        <v>Personnelles</v>
      </c>
      <c r="D12" s="156"/>
      <c r="E12" s="154"/>
      <c r="F12" s="490">
        <f ca="1">(OFFSET(Perso.!K38,0,ColonneTotaux)+OFFSET(Perso.!AC43,0,ColonneTotaux))*IF(M3=Textes!$A$10,1,12)</f>
        <v>0</v>
      </c>
      <c r="G12" s="221"/>
      <c r="H12" s="498"/>
      <c r="I12" s="223"/>
      <c r="J12" s="490">
        <f ca="1">(OFFSET(Perso.!S38,0,ColonneTotaux)+OFFSET(Perso.!AC44,0,ColonneTotaux))*J36*IF(M3=Textes!$A$10,1,12)</f>
        <v>0</v>
      </c>
      <c r="K12" s="221"/>
      <c r="L12" s="495"/>
      <c r="M12" s="221"/>
      <c r="N12" s="493">
        <f ca="1">F12+J12</f>
        <v>0</v>
      </c>
      <c r="O12" s="223"/>
      <c r="P12" s="492"/>
      <c r="Q12" s="153"/>
      <c r="R12" s="505">
        <f>IF(R36=0,0,ROUND(T12/R36,2))</f>
        <v>0</v>
      </c>
      <c r="S12" s="173"/>
      <c r="T12" s="55">
        <f ca="1">F12+J12</f>
        <v>0</v>
      </c>
      <c r="U12" s="55"/>
      <c r="V12" s="55"/>
      <c r="W12" s="55"/>
      <c r="X12" s="55"/>
      <c r="Y12" s="55"/>
      <c r="Z12" s="55"/>
      <c r="AA12" s="55"/>
      <c r="AB12" s="55"/>
      <c r="AC12" s="55"/>
      <c r="AD12" s="55"/>
      <c r="AE12" s="55"/>
      <c r="AF12" s="55"/>
      <c r="AG12" s="55"/>
      <c r="AH12" s="55"/>
      <c r="AI12" s="55"/>
      <c r="AJ12" s="55"/>
      <c r="AK12" s="55"/>
      <c r="AL12" s="55"/>
      <c r="AM12" s="55"/>
      <c r="AN12" s="55"/>
      <c r="AO12" s="55"/>
      <c r="AP12" s="53"/>
      <c r="AQ12" s="53"/>
      <c r="AR12" s="53"/>
      <c r="AS12" s="53"/>
      <c r="AT12" s="53"/>
      <c r="AU12" s="53"/>
      <c r="AV12" s="53"/>
      <c r="AW12" s="53"/>
      <c r="AX12" s="53"/>
      <c r="AY12" s="53"/>
      <c r="AZ12" s="53"/>
      <c r="BA12" s="53"/>
      <c r="BB12" s="53"/>
      <c r="BC12" s="52" t="e">
        <f ca="1">ROUND(T12/R36,2)</f>
        <v>#DIV/0!</v>
      </c>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173"/>
      <c r="CR12" s="1"/>
      <c r="CS12" s="24"/>
      <c r="CT12" s="187"/>
      <c r="CU12" s="521" t="str">
        <f>T(IF(Langue="Français",Textes!B111,Textes!C111))</f>
        <v>de 10 à 25 %</v>
      </c>
      <c r="CV12" s="521"/>
      <c r="CW12" s="521"/>
      <c r="CX12" s="184"/>
    </row>
    <row r="13" spans="1:102" ht="12.6" customHeight="1" x14ac:dyDescent="0.3">
      <c r="A13" s="1"/>
      <c r="B13" s="503"/>
      <c r="C13" s="469"/>
      <c r="D13" s="156"/>
      <c r="E13" s="154"/>
      <c r="F13" s="490"/>
      <c r="G13" s="221"/>
      <c r="H13" s="498"/>
      <c r="I13" s="223"/>
      <c r="J13" s="490"/>
      <c r="K13" s="221"/>
      <c r="L13" s="495"/>
      <c r="M13" s="221"/>
      <c r="N13" s="493"/>
      <c r="O13" s="223"/>
      <c r="P13" s="492">
        <f ca="1">F12+J12</f>
        <v>0</v>
      </c>
      <c r="Q13" s="153"/>
      <c r="R13" s="505"/>
      <c r="S13" s="173"/>
      <c r="T13" s="519"/>
      <c r="U13" s="514"/>
      <c r="V13" s="514"/>
      <c r="W13" s="514"/>
      <c r="X13" s="514"/>
      <c r="Y13" s="514"/>
      <c r="Z13" s="514"/>
      <c r="AA13" s="517"/>
      <c r="AB13" s="517"/>
      <c r="AC13" s="517"/>
      <c r="AD13" s="517"/>
      <c r="AE13" s="514"/>
      <c r="AF13" s="514"/>
      <c r="AG13" s="514"/>
      <c r="AH13" s="514"/>
      <c r="AI13" s="514"/>
      <c r="AJ13" s="514"/>
      <c r="AK13" s="514"/>
      <c r="AL13" s="514"/>
      <c r="AM13" s="514"/>
      <c r="AN13" s="514"/>
      <c r="AO13" s="514"/>
      <c r="AP13" s="514"/>
      <c r="AQ13" s="515"/>
      <c r="AR13" s="517"/>
      <c r="AS13" s="517"/>
      <c r="AT13" s="517"/>
      <c r="AU13" s="514"/>
      <c r="AV13" s="514"/>
      <c r="AW13" s="514"/>
      <c r="AX13" s="514"/>
      <c r="AY13" s="514"/>
      <c r="AZ13" s="514"/>
      <c r="BA13" s="514"/>
      <c r="BB13" s="514"/>
      <c r="BC13" s="514"/>
      <c r="BD13" s="514"/>
      <c r="BE13" s="514"/>
      <c r="BF13" s="514"/>
      <c r="BG13" s="514"/>
      <c r="BH13" s="514"/>
      <c r="BI13" s="514"/>
      <c r="BJ13" s="514"/>
      <c r="BK13" s="514"/>
      <c r="BL13" s="514"/>
      <c r="BM13" s="514"/>
      <c r="BN13" s="514"/>
      <c r="BO13" s="514"/>
      <c r="BP13" s="514"/>
      <c r="BQ13" s="519"/>
      <c r="BR13" s="514"/>
      <c r="BS13" s="514"/>
      <c r="BT13" s="514"/>
      <c r="BU13" s="514"/>
      <c r="BV13" s="514"/>
      <c r="BW13" s="514"/>
      <c r="BX13" s="514"/>
      <c r="BY13" s="514"/>
      <c r="BZ13" s="514"/>
      <c r="CA13" s="514"/>
      <c r="CB13" s="514"/>
      <c r="CC13" s="514"/>
      <c r="CD13" s="514"/>
      <c r="CE13" s="514"/>
      <c r="CF13" s="514"/>
      <c r="CG13" s="514"/>
      <c r="CH13" s="514"/>
      <c r="CI13" s="514"/>
      <c r="CJ13" s="514"/>
      <c r="CK13" s="514"/>
      <c r="CL13" s="514"/>
      <c r="CM13" s="514"/>
      <c r="CN13" s="514"/>
      <c r="CO13" s="514"/>
      <c r="CP13" s="514"/>
      <c r="CQ13" s="43"/>
      <c r="CR13" s="1"/>
      <c r="CS13" s="24"/>
      <c r="CT13" s="185"/>
      <c r="CU13" s="521"/>
      <c r="CV13" s="521"/>
      <c r="CW13" s="521"/>
      <c r="CX13" s="186"/>
    </row>
    <row r="14" spans="1:102" ht="12.6" customHeight="1" x14ac:dyDescent="0.3">
      <c r="A14" s="1"/>
      <c r="B14" s="503"/>
      <c r="C14" s="469"/>
      <c r="D14" s="156"/>
      <c r="E14" s="154"/>
      <c r="F14" s="490"/>
      <c r="G14" s="221"/>
      <c r="H14" s="498"/>
      <c r="I14" s="223"/>
      <c r="J14" s="490"/>
      <c r="K14" s="221"/>
      <c r="L14" s="495"/>
      <c r="M14" s="221"/>
      <c r="N14" s="493"/>
      <c r="O14" s="223"/>
      <c r="P14" s="492"/>
      <c r="Q14" s="153"/>
      <c r="R14" s="505"/>
      <c r="S14" s="54"/>
      <c r="T14" s="519"/>
      <c r="U14" s="514"/>
      <c r="V14" s="514"/>
      <c r="W14" s="514"/>
      <c r="X14" s="514"/>
      <c r="Y14" s="514"/>
      <c r="Z14" s="514"/>
      <c r="AA14" s="517"/>
      <c r="AB14" s="517"/>
      <c r="AC14" s="517"/>
      <c r="AD14" s="517"/>
      <c r="AE14" s="514"/>
      <c r="AF14" s="514"/>
      <c r="AG14" s="514"/>
      <c r="AH14" s="514"/>
      <c r="AI14" s="514"/>
      <c r="AJ14" s="514"/>
      <c r="AK14" s="514"/>
      <c r="AL14" s="514"/>
      <c r="AM14" s="514"/>
      <c r="AN14" s="514"/>
      <c r="AO14" s="514"/>
      <c r="AP14" s="514"/>
      <c r="AQ14" s="515"/>
      <c r="AR14" s="517"/>
      <c r="AS14" s="517"/>
      <c r="AT14" s="517"/>
      <c r="AU14" s="514"/>
      <c r="AV14" s="514"/>
      <c r="AW14" s="514"/>
      <c r="AX14" s="514"/>
      <c r="AY14" s="514"/>
      <c r="AZ14" s="514"/>
      <c r="BA14" s="514"/>
      <c r="BB14" s="514"/>
      <c r="BC14" s="514"/>
      <c r="BD14" s="514"/>
      <c r="BE14" s="514"/>
      <c r="BF14" s="514"/>
      <c r="BG14" s="514"/>
      <c r="BH14" s="514"/>
      <c r="BI14" s="514"/>
      <c r="BJ14" s="514"/>
      <c r="BK14" s="514"/>
      <c r="BL14" s="514"/>
      <c r="BM14" s="514"/>
      <c r="BN14" s="514"/>
      <c r="BO14" s="514"/>
      <c r="BP14" s="514"/>
      <c r="BQ14" s="519"/>
      <c r="BR14" s="514"/>
      <c r="BS14" s="514"/>
      <c r="BT14" s="514"/>
      <c r="BU14" s="514"/>
      <c r="BV14" s="514"/>
      <c r="BW14" s="514"/>
      <c r="BX14" s="514"/>
      <c r="BY14" s="514"/>
      <c r="BZ14" s="514"/>
      <c r="CA14" s="514"/>
      <c r="CB14" s="514"/>
      <c r="CC14" s="514"/>
      <c r="CD14" s="514"/>
      <c r="CE14" s="514"/>
      <c r="CF14" s="514"/>
      <c r="CG14" s="514"/>
      <c r="CH14" s="514"/>
      <c r="CI14" s="514"/>
      <c r="CJ14" s="514"/>
      <c r="CK14" s="514"/>
      <c r="CL14" s="514"/>
      <c r="CM14" s="514"/>
      <c r="CN14" s="514"/>
      <c r="CO14" s="514"/>
      <c r="CP14" s="514"/>
      <c r="CQ14" s="44"/>
      <c r="CR14" s="1"/>
      <c r="CS14" s="24"/>
      <c r="CT14" s="185"/>
      <c r="CU14" s="513">
        <f>R36*10%</f>
        <v>0</v>
      </c>
      <c r="CV14" s="513" t="str">
        <f>T(IF(Langue="Français",Textes!B109,Textes!C109))</f>
        <v>à</v>
      </c>
      <c r="CW14" s="513">
        <f>R36*25%</f>
        <v>0</v>
      </c>
      <c r="CX14" s="186"/>
    </row>
    <row r="15" spans="1:102" ht="12.6" customHeight="1" x14ac:dyDescent="0.3">
      <c r="A15" s="1"/>
      <c r="B15" s="503"/>
      <c r="C15" s="501"/>
      <c r="D15" s="157"/>
      <c r="E15" s="193"/>
      <c r="F15" s="491"/>
      <c r="G15" s="222"/>
      <c r="H15" s="499"/>
      <c r="I15" s="224"/>
      <c r="J15" s="491"/>
      <c r="K15" s="222"/>
      <c r="L15" s="496"/>
      <c r="M15" s="222"/>
      <c r="N15" s="494"/>
      <c r="O15" s="224"/>
      <c r="P15" s="497"/>
      <c r="Q15" s="180"/>
      <c r="R15" s="506"/>
      <c r="S15" s="175"/>
      <c r="T15" s="518">
        <v>0</v>
      </c>
      <c r="U15" s="518"/>
      <c r="V15" s="518"/>
      <c r="W15" s="518"/>
      <c r="X15" s="518"/>
      <c r="Y15" s="174"/>
      <c r="Z15" s="174"/>
      <c r="AA15" s="174"/>
      <c r="AB15" s="174"/>
      <c r="AC15" s="174"/>
      <c r="AD15" s="174"/>
      <c r="AE15" s="174"/>
      <c r="AF15" s="174"/>
      <c r="AG15" s="174"/>
      <c r="AH15" s="174"/>
      <c r="AI15" s="174"/>
      <c r="AJ15" s="174"/>
      <c r="AK15" s="174"/>
      <c r="AL15" s="174"/>
      <c r="AM15" s="174"/>
      <c r="AN15" s="174"/>
      <c r="AO15" s="524">
        <v>0.25</v>
      </c>
      <c r="AP15" s="524"/>
      <c r="AQ15" s="524"/>
      <c r="AR15" s="524"/>
      <c r="AS15" s="524"/>
      <c r="AT15" s="524"/>
      <c r="AU15" s="174"/>
      <c r="AV15" s="174"/>
      <c r="AW15" s="174"/>
      <c r="AX15" s="174"/>
      <c r="AY15" s="174"/>
      <c r="AZ15" s="174"/>
      <c r="BA15" s="174"/>
      <c r="BB15" s="174"/>
      <c r="BC15" s="174"/>
      <c r="BD15" s="174"/>
      <c r="BE15" s="174"/>
      <c r="BF15" s="174"/>
      <c r="BG15" s="174"/>
      <c r="BH15" s="174"/>
      <c r="BI15" s="174"/>
      <c r="BJ15" s="174"/>
      <c r="BK15" s="174"/>
      <c r="BL15" s="174"/>
      <c r="BM15" s="174"/>
      <c r="BN15" s="524">
        <v>0.5</v>
      </c>
      <c r="BO15" s="524"/>
      <c r="BP15" s="524"/>
      <c r="BQ15" s="524"/>
      <c r="BR15" s="524"/>
      <c r="BS15" s="524"/>
      <c r="BT15" s="174"/>
      <c r="BU15" s="174"/>
      <c r="BV15" s="174"/>
      <c r="BW15" s="174"/>
      <c r="BX15" s="174"/>
      <c r="BY15" s="174"/>
      <c r="BZ15" s="174"/>
      <c r="CA15" s="174"/>
      <c r="CB15" s="174"/>
      <c r="CC15" s="174"/>
      <c r="CD15" s="174"/>
      <c r="CE15" s="174"/>
      <c r="CF15" s="174"/>
      <c r="CG15" s="174"/>
      <c r="CH15" s="174"/>
      <c r="CI15" s="174"/>
      <c r="CJ15" s="174"/>
      <c r="CK15" s="525" t="s">
        <v>5</v>
      </c>
      <c r="CL15" s="525"/>
      <c r="CM15" s="525"/>
      <c r="CN15" s="525"/>
      <c r="CO15" s="525"/>
      <c r="CP15" s="525"/>
      <c r="CQ15" s="175"/>
      <c r="CR15" s="1"/>
      <c r="CS15" s="24"/>
      <c r="CT15" s="185"/>
      <c r="CU15" s="513"/>
      <c r="CV15" s="513"/>
      <c r="CW15" s="513"/>
      <c r="CX15" s="189"/>
    </row>
    <row r="16" spans="1:102" ht="12.6" customHeight="1" x14ac:dyDescent="0.3">
      <c r="A16" s="1"/>
      <c r="B16" s="533"/>
      <c r="C16" s="500" t="str">
        <f>T(Textes!A55)</f>
        <v>Transport</v>
      </c>
      <c r="D16" s="156"/>
      <c r="E16" s="154"/>
      <c r="F16" s="490">
        <f ca="1">(OFFSET(Transport!K38,0,ColonneTotaux)+OFFSET(Transport!AC43,0,ColonneTotaux))*IF(M3=Textes!$A$10,1,12)</f>
        <v>0</v>
      </c>
      <c r="G16" s="221"/>
      <c r="H16" s="498"/>
      <c r="I16" s="223"/>
      <c r="J16" s="490">
        <f ca="1">(OFFSET(Transport!S38,0,ColonneTotaux)+OFFSET(Transport!AC44,0,ColonneTotaux))*J36*IF(M3=Textes!$A$10,1,12)</f>
        <v>0</v>
      </c>
      <c r="K16" s="221"/>
      <c r="L16" s="495"/>
      <c r="M16" s="221"/>
      <c r="N16" s="507">
        <f ca="1">F16+J16</f>
        <v>0</v>
      </c>
      <c r="O16" s="225"/>
      <c r="P16" s="492"/>
      <c r="Q16" s="153"/>
      <c r="R16" s="505">
        <f>IF(R36=0,0,ROUND(T16/R36,2))</f>
        <v>0</v>
      </c>
      <c r="S16" s="173"/>
      <c r="T16" s="56">
        <f ca="1">F16+J16</f>
        <v>0</v>
      </c>
      <c r="U16" s="56"/>
      <c r="V16" s="56"/>
      <c r="W16" s="56"/>
      <c r="X16" s="56"/>
      <c r="Y16" s="56"/>
      <c r="Z16" s="56"/>
      <c r="AA16" s="56"/>
      <c r="AB16" s="56"/>
      <c r="AC16" s="56"/>
      <c r="AD16" s="56"/>
      <c r="AE16" s="56"/>
      <c r="AF16" s="56"/>
      <c r="AG16" s="56"/>
      <c r="AH16" s="56"/>
      <c r="AI16" s="56"/>
      <c r="AJ16" s="56"/>
      <c r="AK16" s="56"/>
      <c r="AL16" s="56"/>
      <c r="AM16" s="56"/>
      <c r="AN16" s="56"/>
      <c r="AO16" s="56"/>
      <c r="AP16" s="53"/>
      <c r="AQ16" s="53"/>
      <c r="AR16" s="53"/>
      <c r="AS16" s="53"/>
      <c r="AT16" s="53"/>
      <c r="AU16" s="53"/>
      <c r="AV16" s="53"/>
      <c r="AW16" s="53"/>
      <c r="AX16" s="53"/>
      <c r="AY16" s="53"/>
      <c r="AZ16" s="53"/>
      <c r="BA16" s="53"/>
      <c r="BB16" s="53"/>
      <c r="BC16" s="52" t="e">
        <f ca="1">ROUND(T16/R36,2)</f>
        <v>#DIV/0!</v>
      </c>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173"/>
      <c r="CR16" s="1"/>
      <c r="CS16" s="24"/>
      <c r="CT16" s="185"/>
      <c r="CU16" s="521" t="str">
        <f>T(IF(Langue="Français",Textes!B111,Textes!C111))</f>
        <v>de 10 à 25 %</v>
      </c>
      <c r="CV16" s="521"/>
      <c r="CW16" s="521"/>
      <c r="CX16" s="184"/>
    </row>
    <row r="17" spans="1:102" ht="12.6" customHeight="1" x14ac:dyDescent="0.3">
      <c r="A17" s="1"/>
      <c r="B17" s="533"/>
      <c r="C17" s="469"/>
      <c r="D17" s="156"/>
      <c r="E17" s="154"/>
      <c r="F17" s="490"/>
      <c r="G17" s="221"/>
      <c r="H17" s="498"/>
      <c r="I17" s="223"/>
      <c r="J17" s="490"/>
      <c r="K17" s="221"/>
      <c r="L17" s="495"/>
      <c r="M17" s="221"/>
      <c r="N17" s="508"/>
      <c r="O17" s="226"/>
      <c r="P17" s="492">
        <f ca="1">F16+J16</f>
        <v>0</v>
      </c>
      <c r="Q17" s="153"/>
      <c r="R17" s="505"/>
      <c r="S17" s="173"/>
      <c r="T17" s="519"/>
      <c r="U17" s="514"/>
      <c r="V17" s="514"/>
      <c r="W17" s="514"/>
      <c r="X17" s="514"/>
      <c r="Y17" s="514"/>
      <c r="Z17" s="514"/>
      <c r="AA17" s="517"/>
      <c r="AB17" s="517"/>
      <c r="AC17" s="517"/>
      <c r="AD17" s="517"/>
      <c r="AE17" s="514"/>
      <c r="AF17" s="514"/>
      <c r="AG17" s="517"/>
      <c r="AH17" s="517"/>
      <c r="AI17" s="517"/>
      <c r="AJ17" s="517"/>
      <c r="AK17" s="514"/>
      <c r="AL17" s="514"/>
      <c r="AM17" s="514"/>
      <c r="AN17" s="514"/>
      <c r="AO17" s="514"/>
      <c r="AP17" s="514"/>
      <c r="AQ17" s="514"/>
      <c r="AR17" s="519"/>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9"/>
      <c r="BR17" s="514"/>
      <c r="BS17" s="514"/>
      <c r="BT17" s="514"/>
      <c r="BU17" s="514"/>
      <c r="BV17" s="514"/>
      <c r="BW17" s="514"/>
      <c r="BX17" s="514"/>
      <c r="BY17" s="514"/>
      <c r="BZ17" s="514"/>
      <c r="CA17" s="514"/>
      <c r="CB17" s="514"/>
      <c r="CC17" s="514"/>
      <c r="CD17" s="514"/>
      <c r="CE17" s="514"/>
      <c r="CF17" s="514"/>
      <c r="CG17" s="514"/>
      <c r="CH17" s="514"/>
      <c r="CI17" s="514"/>
      <c r="CJ17" s="514"/>
      <c r="CK17" s="514"/>
      <c r="CL17" s="514"/>
      <c r="CM17" s="514"/>
      <c r="CN17" s="514"/>
      <c r="CO17" s="514"/>
      <c r="CP17" s="514"/>
      <c r="CQ17" s="43"/>
      <c r="CR17" s="1"/>
      <c r="CS17" s="24"/>
      <c r="CT17" s="185"/>
      <c r="CU17" s="521"/>
      <c r="CV17" s="521"/>
      <c r="CW17" s="521"/>
      <c r="CX17" s="186"/>
    </row>
    <row r="18" spans="1:102" ht="12.6" customHeight="1" x14ac:dyDescent="0.3">
      <c r="A18" s="1"/>
      <c r="B18" s="533"/>
      <c r="C18" s="469"/>
      <c r="D18" s="156"/>
      <c r="E18" s="154"/>
      <c r="F18" s="490"/>
      <c r="G18" s="221"/>
      <c r="H18" s="498"/>
      <c r="I18" s="223"/>
      <c r="J18" s="490"/>
      <c r="K18" s="221"/>
      <c r="L18" s="495"/>
      <c r="M18" s="221"/>
      <c r="N18" s="508"/>
      <c r="O18" s="226"/>
      <c r="P18" s="492"/>
      <c r="Q18" s="153"/>
      <c r="R18" s="505"/>
      <c r="S18" s="54"/>
      <c r="T18" s="519"/>
      <c r="U18" s="514"/>
      <c r="V18" s="514"/>
      <c r="W18" s="514"/>
      <c r="X18" s="514"/>
      <c r="Y18" s="514"/>
      <c r="Z18" s="514"/>
      <c r="AA18" s="517"/>
      <c r="AB18" s="517"/>
      <c r="AC18" s="517"/>
      <c r="AD18" s="517"/>
      <c r="AE18" s="514"/>
      <c r="AF18" s="514"/>
      <c r="AG18" s="517"/>
      <c r="AH18" s="517"/>
      <c r="AI18" s="517"/>
      <c r="AJ18" s="517"/>
      <c r="AK18" s="514"/>
      <c r="AL18" s="514"/>
      <c r="AM18" s="514"/>
      <c r="AN18" s="514"/>
      <c r="AO18" s="514"/>
      <c r="AP18" s="514"/>
      <c r="AQ18" s="514"/>
      <c r="AR18" s="519"/>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9"/>
      <c r="BR18" s="514"/>
      <c r="BS18" s="514"/>
      <c r="BT18" s="514"/>
      <c r="BU18" s="514"/>
      <c r="BV18" s="514"/>
      <c r="BW18" s="514"/>
      <c r="BX18" s="514"/>
      <c r="BY18" s="514"/>
      <c r="BZ18" s="514"/>
      <c r="CA18" s="514"/>
      <c r="CB18" s="514"/>
      <c r="CC18" s="514"/>
      <c r="CD18" s="514"/>
      <c r="CE18" s="514"/>
      <c r="CF18" s="514"/>
      <c r="CG18" s="514"/>
      <c r="CH18" s="514"/>
      <c r="CI18" s="514"/>
      <c r="CJ18" s="514"/>
      <c r="CK18" s="514"/>
      <c r="CL18" s="514"/>
      <c r="CM18" s="514"/>
      <c r="CN18" s="514"/>
      <c r="CO18" s="514"/>
      <c r="CP18" s="514"/>
      <c r="CQ18" s="45"/>
      <c r="CR18" s="1"/>
      <c r="CS18" s="24"/>
      <c r="CT18" s="185"/>
      <c r="CU18" s="513">
        <f>R36*10%</f>
        <v>0</v>
      </c>
      <c r="CV18" s="513" t="str">
        <f>T(IF(Langue="Français",Textes!B109,Textes!C109))</f>
        <v>à</v>
      </c>
      <c r="CW18" s="513">
        <f>R36*15%</f>
        <v>0</v>
      </c>
      <c r="CX18" s="186"/>
    </row>
    <row r="19" spans="1:102" ht="12.6" customHeight="1" x14ac:dyDescent="0.3">
      <c r="A19" s="1"/>
      <c r="B19" s="533"/>
      <c r="C19" s="501"/>
      <c r="D19" s="157"/>
      <c r="E19" s="193"/>
      <c r="F19" s="491"/>
      <c r="G19" s="222"/>
      <c r="H19" s="499"/>
      <c r="I19" s="224"/>
      <c r="J19" s="491"/>
      <c r="K19" s="222"/>
      <c r="L19" s="496"/>
      <c r="M19" s="222"/>
      <c r="N19" s="509"/>
      <c r="O19" s="227"/>
      <c r="P19" s="497"/>
      <c r="Q19" s="180"/>
      <c r="R19" s="506"/>
      <c r="S19" s="175"/>
      <c r="T19" s="518">
        <v>0</v>
      </c>
      <c r="U19" s="518"/>
      <c r="V19" s="518"/>
      <c r="W19" s="518"/>
      <c r="X19" s="518"/>
      <c r="Y19" s="174"/>
      <c r="Z19" s="174"/>
      <c r="AA19" s="174"/>
      <c r="AB19" s="174"/>
      <c r="AC19" s="174"/>
      <c r="AD19" s="174"/>
      <c r="AE19" s="174"/>
      <c r="AF19" s="174"/>
      <c r="AG19" s="174"/>
      <c r="AH19" s="174"/>
      <c r="AI19" s="174"/>
      <c r="AJ19" s="174"/>
      <c r="AK19" s="174"/>
      <c r="AL19" s="174"/>
      <c r="AM19" s="174"/>
      <c r="AN19" s="174"/>
      <c r="AO19" s="524">
        <v>0.25</v>
      </c>
      <c r="AP19" s="524"/>
      <c r="AQ19" s="524"/>
      <c r="AR19" s="524"/>
      <c r="AS19" s="524"/>
      <c r="AT19" s="524"/>
      <c r="AU19" s="174"/>
      <c r="AV19" s="174"/>
      <c r="AW19" s="174"/>
      <c r="AX19" s="174"/>
      <c r="AY19" s="174"/>
      <c r="AZ19" s="174"/>
      <c r="BA19" s="174"/>
      <c r="BB19" s="174"/>
      <c r="BC19" s="174"/>
      <c r="BD19" s="174"/>
      <c r="BE19" s="174"/>
      <c r="BF19" s="174"/>
      <c r="BG19" s="174"/>
      <c r="BH19" s="174"/>
      <c r="BI19" s="174"/>
      <c r="BJ19" s="174"/>
      <c r="BK19" s="174"/>
      <c r="BL19" s="174"/>
      <c r="BM19" s="174"/>
      <c r="BN19" s="524">
        <v>0.5</v>
      </c>
      <c r="BO19" s="524"/>
      <c r="BP19" s="524"/>
      <c r="BQ19" s="524"/>
      <c r="BR19" s="524"/>
      <c r="BS19" s="524"/>
      <c r="BT19" s="174"/>
      <c r="BU19" s="174"/>
      <c r="BV19" s="174"/>
      <c r="BW19" s="174"/>
      <c r="BX19" s="174"/>
      <c r="BY19" s="174"/>
      <c r="BZ19" s="174"/>
      <c r="CA19" s="174"/>
      <c r="CB19" s="174"/>
      <c r="CC19" s="174"/>
      <c r="CD19" s="174"/>
      <c r="CE19" s="174"/>
      <c r="CF19" s="174"/>
      <c r="CG19" s="174"/>
      <c r="CH19" s="174"/>
      <c r="CI19" s="174"/>
      <c r="CJ19" s="174"/>
      <c r="CK19" s="525" t="s">
        <v>5</v>
      </c>
      <c r="CL19" s="525"/>
      <c r="CM19" s="525"/>
      <c r="CN19" s="525"/>
      <c r="CO19" s="525"/>
      <c r="CP19" s="525"/>
      <c r="CQ19" s="175"/>
      <c r="CR19" s="1"/>
      <c r="CS19" s="24"/>
      <c r="CT19" s="185"/>
      <c r="CU19" s="513"/>
      <c r="CV19" s="513"/>
      <c r="CW19" s="513"/>
      <c r="CX19" s="190"/>
    </row>
    <row r="20" spans="1:102" ht="12.6" customHeight="1" x14ac:dyDescent="0.3">
      <c r="A20" s="1"/>
      <c r="B20" s="533"/>
      <c r="C20" s="500" t="str">
        <f>T(Textes!A65)</f>
        <v>Assurance vie</v>
      </c>
      <c r="D20" s="156"/>
      <c r="E20" s="154"/>
      <c r="F20" s="490">
        <f ca="1">(OFFSET('Ass&amp;épargne'!K38,0,ColonneTotaux)+OFFSET('Ass&amp;épargne'!AC43,0,ColonneTotaux))*IF(M3=Textes!$A$10,1,12)</f>
        <v>0</v>
      </c>
      <c r="G20" s="221"/>
      <c r="H20" s="498"/>
      <c r="I20" s="223"/>
      <c r="J20" s="490">
        <f ca="1">(OFFSET('Ass&amp;épargne'!S38,0,ColonneTotaux)+OFFSET('Ass&amp;épargne'!AC44,0,ColonneTotaux))*J36*IF(M3=Textes!$A$10,1,12)</f>
        <v>0</v>
      </c>
      <c r="K20" s="221"/>
      <c r="L20" s="495"/>
      <c r="M20" s="221"/>
      <c r="N20" s="493">
        <f ca="1">F20+J20</f>
        <v>0</v>
      </c>
      <c r="O20" s="223"/>
      <c r="P20" s="492"/>
      <c r="Q20" s="153"/>
      <c r="R20" s="505">
        <f>IF(R36=0,0,ROUND(T20/R36,2))</f>
        <v>0</v>
      </c>
      <c r="S20" s="173"/>
      <c r="T20" s="56">
        <f ca="1">F20+J20</f>
        <v>0</v>
      </c>
      <c r="U20" s="56"/>
      <c r="V20" s="56"/>
      <c r="W20" s="56"/>
      <c r="X20" s="56"/>
      <c r="Y20" s="56"/>
      <c r="Z20" s="56"/>
      <c r="AA20" s="56"/>
      <c r="AB20" s="56"/>
      <c r="AC20" s="56"/>
      <c r="AD20" s="56"/>
      <c r="AE20" s="56"/>
      <c r="AF20" s="56"/>
      <c r="AG20" s="56"/>
      <c r="AH20" s="56"/>
      <c r="AI20" s="56"/>
      <c r="AJ20" s="56"/>
      <c r="AK20" s="56"/>
      <c r="AL20" s="56"/>
      <c r="AM20" s="56"/>
      <c r="AN20" s="56"/>
      <c r="AO20" s="56"/>
      <c r="AP20" s="53"/>
      <c r="AQ20" s="53"/>
      <c r="AR20" s="53"/>
      <c r="AS20" s="53"/>
      <c r="AT20" s="53"/>
      <c r="AU20" s="53"/>
      <c r="AV20" s="53"/>
      <c r="AW20" s="53"/>
      <c r="AX20" s="53"/>
      <c r="AY20" s="53"/>
      <c r="AZ20" s="53"/>
      <c r="BA20" s="53"/>
      <c r="BB20" s="53"/>
      <c r="BC20" s="52" t="e">
        <f ca="1">ROUND(T20/R36,2)</f>
        <v>#DIV/0!</v>
      </c>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173"/>
      <c r="CR20" s="1"/>
      <c r="CS20" s="24"/>
      <c r="CT20" s="185"/>
      <c r="CU20" s="521" t="str">
        <f>T(IF(Langue="Français",Textes!B113,Textes!C113))</f>
        <v>de 5 à 10 %</v>
      </c>
      <c r="CV20" s="521"/>
      <c r="CW20" s="521"/>
      <c r="CX20" s="184"/>
    </row>
    <row r="21" spans="1:102" ht="12.6" customHeight="1" x14ac:dyDescent="0.3">
      <c r="A21" s="1"/>
      <c r="B21" s="533"/>
      <c r="C21" s="469"/>
      <c r="D21" s="156"/>
      <c r="E21" s="154"/>
      <c r="F21" s="490"/>
      <c r="G21" s="221"/>
      <c r="H21" s="498"/>
      <c r="I21" s="223"/>
      <c r="J21" s="490"/>
      <c r="K21" s="221"/>
      <c r="L21" s="495"/>
      <c r="M21" s="221"/>
      <c r="N21" s="493"/>
      <c r="O21" s="223"/>
      <c r="P21" s="492">
        <f ca="1">F20+J20</f>
        <v>0</v>
      </c>
      <c r="Q21" s="153"/>
      <c r="R21" s="505"/>
      <c r="S21" s="173"/>
      <c r="T21" s="519"/>
      <c r="U21" s="514"/>
      <c r="V21" s="517"/>
      <c r="W21" s="517"/>
      <c r="X21" s="517"/>
      <c r="Y21" s="517"/>
      <c r="Z21" s="514"/>
      <c r="AA21" s="514"/>
      <c r="AB21" s="517"/>
      <c r="AC21" s="517"/>
      <c r="AD21" s="517"/>
      <c r="AE21" s="517"/>
      <c r="AF21" s="514"/>
      <c r="AG21" s="514"/>
      <c r="AH21" s="514"/>
      <c r="AI21" s="514"/>
      <c r="AJ21" s="514"/>
      <c r="AK21" s="514"/>
      <c r="AL21" s="514"/>
      <c r="AM21" s="514"/>
      <c r="AN21" s="514"/>
      <c r="AO21" s="514"/>
      <c r="AP21" s="514"/>
      <c r="AQ21" s="514"/>
      <c r="AR21" s="519"/>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9"/>
      <c r="BR21" s="514"/>
      <c r="BS21" s="514"/>
      <c r="BT21" s="514"/>
      <c r="BU21" s="514"/>
      <c r="BV21" s="514"/>
      <c r="BW21" s="514"/>
      <c r="BX21" s="514"/>
      <c r="BY21" s="514"/>
      <c r="BZ21" s="514"/>
      <c r="CA21" s="514"/>
      <c r="CB21" s="514"/>
      <c r="CC21" s="514"/>
      <c r="CD21" s="514"/>
      <c r="CE21" s="514"/>
      <c r="CF21" s="514"/>
      <c r="CG21" s="514"/>
      <c r="CH21" s="514"/>
      <c r="CI21" s="514"/>
      <c r="CJ21" s="514"/>
      <c r="CK21" s="514"/>
      <c r="CL21" s="514"/>
      <c r="CM21" s="514"/>
      <c r="CN21" s="514"/>
      <c r="CO21" s="514"/>
      <c r="CP21" s="514"/>
      <c r="CQ21" s="43"/>
      <c r="CR21" s="1"/>
      <c r="CS21" s="24"/>
      <c r="CT21" s="185"/>
      <c r="CU21" s="521"/>
      <c r="CV21" s="521"/>
      <c r="CW21" s="521"/>
      <c r="CX21" s="186"/>
    </row>
    <row r="22" spans="1:102" ht="12.6" customHeight="1" x14ac:dyDescent="0.3">
      <c r="A22" s="1"/>
      <c r="B22" s="533"/>
      <c r="C22" s="469"/>
      <c r="D22" s="156"/>
      <c r="E22" s="154"/>
      <c r="F22" s="490"/>
      <c r="G22" s="221"/>
      <c r="H22" s="498"/>
      <c r="I22" s="223"/>
      <c r="J22" s="490"/>
      <c r="K22" s="221"/>
      <c r="L22" s="495"/>
      <c r="M22" s="221"/>
      <c r="N22" s="493"/>
      <c r="O22" s="223"/>
      <c r="P22" s="492"/>
      <c r="Q22" s="153"/>
      <c r="R22" s="505"/>
      <c r="S22" s="54"/>
      <c r="T22" s="519"/>
      <c r="U22" s="514"/>
      <c r="V22" s="517"/>
      <c r="W22" s="517"/>
      <c r="X22" s="517"/>
      <c r="Y22" s="517"/>
      <c r="Z22" s="514"/>
      <c r="AA22" s="514"/>
      <c r="AB22" s="517"/>
      <c r="AC22" s="517"/>
      <c r="AD22" s="517"/>
      <c r="AE22" s="517"/>
      <c r="AF22" s="514"/>
      <c r="AG22" s="514"/>
      <c r="AH22" s="514"/>
      <c r="AI22" s="514"/>
      <c r="AJ22" s="514"/>
      <c r="AK22" s="514"/>
      <c r="AL22" s="514"/>
      <c r="AM22" s="514"/>
      <c r="AN22" s="514"/>
      <c r="AO22" s="514"/>
      <c r="AP22" s="514"/>
      <c r="AQ22" s="514"/>
      <c r="AR22" s="519"/>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9"/>
      <c r="BR22" s="514"/>
      <c r="BS22" s="514"/>
      <c r="BT22" s="514"/>
      <c r="BU22" s="514"/>
      <c r="BV22" s="514"/>
      <c r="BW22" s="514"/>
      <c r="BX22" s="514"/>
      <c r="BY22" s="514"/>
      <c r="BZ22" s="514"/>
      <c r="CA22" s="514"/>
      <c r="CB22" s="514"/>
      <c r="CC22" s="514"/>
      <c r="CD22" s="514"/>
      <c r="CE22" s="514"/>
      <c r="CF22" s="514"/>
      <c r="CG22" s="514"/>
      <c r="CH22" s="514"/>
      <c r="CI22" s="514"/>
      <c r="CJ22" s="514"/>
      <c r="CK22" s="514"/>
      <c r="CL22" s="514"/>
      <c r="CM22" s="514"/>
      <c r="CN22" s="514"/>
      <c r="CO22" s="514"/>
      <c r="CP22" s="514"/>
      <c r="CQ22" s="45"/>
      <c r="CR22" s="1"/>
      <c r="CS22" s="24"/>
      <c r="CT22" s="185"/>
      <c r="CU22" s="513">
        <f>R36*5%</f>
        <v>0</v>
      </c>
      <c r="CV22" s="513" t="str">
        <f>T(IF(Langue="Français",Textes!B109,Textes!C109))</f>
        <v>à</v>
      </c>
      <c r="CW22" s="513">
        <f>R36*10%</f>
        <v>0</v>
      </c>
      <c r="CX22" s="186"/>
    </row>
    <row r="23" spans="1:102" ht="12.6" customHeight="1" x14ac:dyDescent="0.3">
      <c r="A23" s="1"/>
      <c r="B23" s="533"/>
      <c r="C23" s="501"/>
      <c r="D23" s="157"/>
      <c r="E23" s="193"/>
      <c r="F23" s="491"/>
      <c r="G23" s="222"/>
      <c r="H23" s="499"/>
      <c r="I23" s="224"/>
      <c r="J23" s="491"/>
      <c r="K23" s="222"/>
      <c r="L23" s="496"/>
      <c r="M23" s="222"/>
      <c r="N23" s="494"/>
      <c r="O23" s="224"/>
      <c r="P23" s="497"/>
      <c r="Q23" s="180"/>
      <c r="R23" s="506"/>
      <c r="S23" s="175"/>
      <c r="T23" s="518">
        <v>0</v>
      </c>
      <c r="U23" s="518"/>
      <c r="V23" s="518"/>
      <c r="W23" s="518"/>
      <c r="X23" s="518"/>
      <c r="Y23" s="174"/>
      <c r="Z23" s="174"/>
      <c r="AA23" s="174"/>
      <c r="AB23" s="174"/>
      <c r="AC23" s="174"/>
      <c r="AD23" s="174"/>
      <c r="AE23" s="174"/>
      <c r="AF23" s="174"/>
      <c r="AG23" s="174"/>
      <c r="AH23" s="174"/>
      <c r="AI23" s="174"/>
      <c r="AJ23" s="174"/>
      <c r="AK23" s="174"/>
      <c r="AL23" s="174"/>
      <c r="AM23" s="174"/>
      <c r="AN23" s="174"/>
      <c r="AO23" s="524">
        <v>0.25</v>
      </c>
      <c r="AP23" s="524"/>
      <c r="AQ23" s="524"/>
      <c r="AR23" s="524"/>
      <c r="AS23" s="524"/>
      <c r="AT23" s="524"/>
      <c r="AU23" s="174"/>
      <c r="AV23" s="174"/>
      <c r="AW23" s="174"/>
      <c r="AX23" s="174"/>
      <c r="AY23" s="174"/>
      <c r="AZ23" s="174"/>
      <c r="BA23" s="174"/>
      <c r="BB23" s="174"/>
      <c r="BC23" s="174"/>
      <c r="BD23" s="174"/>
      <c r="BE23" s="174"/>
      <c r="BF23" s="174"/>
      <c r="BG23" s="174"/>
      <c r="BH23" s="174"/>
      <c r="BI23" s="174"/>
      <c r="BJ23" s="174"/>
      <c r="BK23" s="174"/>
      <c r="BL23" s="174"/>
      <c r="BM23" s="174"/>
      <c r="BN23" s="524">
        <v>0.5</v>
      </c>
      <c r="BO23" s="524"/>
      <c r="BP23" s="524"/>
      <c r="BQ23" s="524"/>
      <c r="BR23" s="524"/>
      <c r="BS23" s="524"/>
      <c r="BT23" s="174"/>
      <c r="BU23" s="174"/>
      <c r="BV23" s="174"/>
      <c r="BW23" s="174"/>
      <c r="BX23" s="174"/>
      <c r="BY23" s="174"/>
      <c r="BZ23" s="174"/>
      <c r="CA23" s="174"/>
      <c r="CB23" s="174"/>
      <c r="CC23" s="174"/>
      <c r="CD23" s="174"/>
      <c r="CE23" s="174"/>
      <c r="CF23" s="174"/>
      <c r="CG23" s="174"/>
      <c r="CH23" s="174"/>
      <c r="CI23" s="174"/>
      <c r="CJ23" s="174"/>
      <c r="CK23" s="525" t="s">
        <v>5</v>
      </c>
      <c r="CL23" s="525"/>
      <c r="CM23" s="525"/>
      <c r="CN23" s="525"/>
      <c r="CO23" s="525"/>
      <c r="CP23" s="525"/>
      <c r="CQ23" s="175"/>
      <c r="CR23" s="1"/>
      <c r="CS23" s="24"/>
      <c r="CT23" s="183"/>
      <c r="CU23" s="513"/>
      <c r="CV23" s="513"/>
      <c r="CW23" s="513"/>
      <c r="CX23" s="191"/>
    </row>
    <row r="24" spans="1:102" ht="12.6" customHeight="1" x14ac:dyDescent="0.3">
      <c r="A24" s="1"/>
      <c r="B24" s="533"/>
      <c r="C24" s="500" t="str">
        <f>T(Textes!A72)</f>
        <v>Dettes</v>
      </c>
      <c r="D24" s="156"/>
      <c r="E24" s="154"/>
      <c r="F24" s="490">
        <f ca="1">(OFFSET(Dettes!K38,0,ColonneTotaux)+OFFSET(Dettes!AC43,0,ColonneTotaux))*IF(M3=Textes!$A$10,1,12)</f>
        <v>0</v>
      </c>
      <c r="G24" s="221"/>
      <c r="H24" s="498"/>
      <c r="I24" s="223"/>
      <c r="J24" s="490">
        <f ca="1">(OFFSET(Dettes!S38,0,ColonneTotaux)+OFFSET(Dettes!AC44,0,ColonneTotaux))*J36*IF(M3=Textes!$A$10,1,12)</f>
        <v>0</v>
      </c>
      <c r="K24" s="221"/>
      <c r="L24" s="495"/>
      <c r="M24" s="221"/>
      <c r="N24" s="493">
        <f ca="1">F24+J24</f>
        <v>0</v>
      </c>
      <c r="O24" s="223"/>
      <c r="P24" s="492"/>
      <c r="Q24" s="153"/>
      <c r="R24" s="505">
        <f>IF(R36=0,0,ROUND(T24/R36,2))</f>
        <v>0</v>
      </c>
      <c r="S24" s="173"/>
      <c r="T24" s="56">
        <f ca="1">F24+J24</f>
        <v>0</v>
      </c>
      <c r="U24" s="56"/>
      <c r="V24" s="56"/>
      <c r="W24" s="56"/>
      <c r="X24" s="56"/>
      <c r="Y24" s="56"/>
      <c r="Z24" s="56"/>
      <c r="AA24" s="56"/>
      <c r="AB24" s="56"/>
      <c r="AC24" s="56"/>
      <c r="AD24" s="56"/>
      <c r="AE24" s="56"/>
      <c r="AF24" s="56"/>
      <c r="AG24" s="56"/>
      <c r="AH24" s="56"/>
      <c r="AI24" s="56"/>
      <c r="AJ24" s="56"/>
      <c r="AK24" s="56"/>
      <c r="AL24" s="56"/>
      <c r="AM24" s="56"/>
      <c r="AN24" s="56"/>
      <c r="AO24" s="56"/>
      <c r="AP24" s="53"/>
      <c r="AQ24" s="53"/>
      <c r="AR24" s="53"/>
      <c r="AS24" s="53"/>
      <c r="AT24" s="53"/>
      <c r="AU24" s="53"/>
      <c r="AV24" s="53"/>
      <c r="AW24" s="53"/>
      <c r="AX24" s="53"/>
      <c r="AY24" s="53"/>
      <c r="AZ24" s="53"/>
      <c r="BA24" s="53"/>
      <c r="BB24" s="53"/>
      <c r="BC24" s="52" t="e">
        <f ca="1">ROUND(T24/R36,2)</f>
        <v>#DIV/0!</v>
      </c>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173"/>
      <c r="CR24" s="1"/>
      <c r="CS24" s="24"/>
      <c r="CT24" s="183"/>
      <c r="CU24" s="521" t="str">
        <f>T(IF(Langue="Français",Textes!B114,Textes!C114))</f>
        <v>de 5 à 15 %</v>
      </c>
      <c r="CV24" s="521"/>
      <c r="CW24" s="521"/>
      <c r="CX24" s="184"/>
    </row>
    <row r="25" spans="1:102" ht="12.6" customHeight="1" x14ac:dyDescent="0.3">
      <c r="A25" s="1"/>
      <c r="B25" s="533"/>
      <c r="C25" s="469"/>
      <c r="D25" s="156"/>
      <c r="E25" s="154"/>
      <c r="F25" s="490"/>
      <c r="G25" s="221"/>
      <c r="H25" s="498"/>
      <c r="I25" s="223"/>
      <c r="J25" s="490"/>
      <c r="K25" s="221"/>
      <c r="L25" s="495"/>
      <c r="M25" s="221"/>
      <c r="N25" s="493"/>
      <c r="O25" s="223"/>
      <c r="P25" s="492">
        <f ca="1">F24+J24</f>
        <v>0</v>
      </c>
      <c r="Q25" s="153"/>
      <c r="R25" s="505"/>
      <c r="S25" s="173"/>
      <c r="T25" s="519"/>
      <c r="U25" s="514"/>
      <c r="V25" s="517"/>
      <c r="W25" s="517"/>
      <c r="X25" s="517"/>
      <c r="Y25" s="517"/>
      <c r="Z25" s="514"/>
      <c r="AA25" s="514"/>
      <c r="AB25" s="514"/>
      <c r="AC25" s="514"/>
      <c r="AD25" s="514"/>
      <c r="AE25" s="514"/>
      <c r="AF25" s="514"/>
      <c r="AG25" s="517"/>
      <c r="AH25" s="517"/>
      <c r="AI25" s="517"/>
      <c r="AJ25" s="517"/>
      <c r="AK25" s="514"/>
      <c r="AL25" s="514"/>
      <c r="AM25" s="514"/>
      <c r="AN25" s="514"/>
      <c r="AO25" s="514"/>
      <c r="AP25" s="514"/>
      <c r="AQ25" s="523"/>
      <c r="AR25" s="519"/>
      <c r="AS25" s="514"/>
      <c r="AT25" s="514"/>
      <c r="AU25" s="514"/>
      <c r="AV25" s="514"/>
      <c r="AW25" s="514"/>
      <c r="AX25" s="514"/>
      <c r="AY25" s="514"/>
      <c r="AZ25" s="514"/>
      <c r="BA25" s="514"/>
      <c r="BB25" s="514"/>
      <c r="BC25" s="514"/>
      <c r="BD25" s="514"/>
      <c r="BE25" s="514"/>
      <c r="BF25" s="514"/>
      <c r="BG25" s="514"/>
      <c r="BH25" s="514"/>
      <c r="BI25" s="514"/>
      <c r="BJ25" s="514"/>
      <c r="BK25" s="514"/>
      <c r="BL25" s="514"/>
      <c r="BM25" s="514"/>
      <c r="BN25" s="514"/>
      <c r="BO25" s="514"/>
      <c r="BP25" s="523"/>
      <c r="BQ25" s="519"/>
      <c r="BR25" s="514"/>
      <c r="BS25" s="514"/>
      <c r="BT25" s="514"/>
      <c r="BU25" s="514"/>
      <c r="BV25" s="514"/>
      <c r="BW25" s="514"/>
      <c r="BX25" s="514"/>
      <c r="BY25" s="514"/>
      <c r="BZ25" s="514"/>
      <c r="CA25" s="514"/>
      <c r="CB25" s="514"/>
      <c r="CC25" s="514"/>
      <c r="CD25" s="514"/>
      <c r="CE25" s="514"/>
      <c r="CF25" s="514"/>
      <c r="CG25" s="514"/>
      <c r="CH25" s="514"/>
      <c r="CI25" s="514"/>
      <c r="CJ25" s="514"/>
      <c r="CK25" s="514"/>
      <c r="CL25" s="514"/>
      <c r="CM25" s="514"/>
      <c r="CN25" s="514"/>
      <c r="CO25" s="514"/>
      <c r="CP25" s="514"/>
      <c r="CQ25" s="43"/>
      <c r="CR25" s="1"/>
      <c r="CS25" s="24"/>
      <c r="CT25" s="187"/>
      <c r="CU25" s="521"/>
      <c r="CV25" s="521"/>
      <c r="CW25" s="521"/>
      <c r="CX25" s="186"/>
    </row>
    <row r="26" spans="1:102" ht="12.6" customHeight="1" x14ac:dyDescent="0.3">
      <c r="A26" s="1"/>
      <c r="B26" s="533"/>
      <c r="C26" s="469"/>
      <c r="D26" s="156"/>
      <c r="E26" s="154"/>
      <c r="F26" s="490"/>
      <c r="G26" s="221"/>
      <c r="H26" s="498"/>
      <c r="I26" s="223"/>
      <c r="J26" s="490"/>
      <c r="K26" s="221"/>
      <c r="L26" s="495"/>
      <c r="M26" s="221"/>
      <c r="N26" s="493"/>
      <c r="O26" s="223"/>
      <c r="P26" s="492"/>
      <c r="Q26" s="153"/>
      <c r="R26" s="505"/>
      <c r="S26" s="176"/>
      <c r="T26" s="519"/>
      <c r="U26" s="514"/>
      <c r="V26" s="517"/>
      <c r="W26" s="517"/>
      <c r="X26" s="517"/>
      <c r="Y26" s="517"/>
      <c r="Z26" s="514"/>
      <c r="AA26" s="514"/>
      <c r="AB26" s="514"/>
      <c r="AC26" s="514"/>
      <c r="AD26" s="514"/>
      <c r="AE26" s="514"/>
      <c r="AF26" s="514"/>
      <c r="AG26" s="517"/>
      <c r="AH26" s="517"/>
      <c r="AI26" s="517"/>
      <c r="AJ26" s="517"/>
      <c r="AK26" s="514"/>
      <c r="AL26" s="514"/>
      <c r="AM26" s="514"/>
      <c r="AN26" s="514"/>
      <c r="AO26" s="514"/>
      <c r="AP26" s="514"/>
      <c r="AQ26" s="523"/>
      <c r="AR26" s="519"/>
      <c r="AS26" s="514"/>
      <c r="AT26" s="514"/>
      <c r="AU26" s="514"/>
      <c r="AV26" s="514"/>
      <c r="AW26" s="514"/>
      <c r="AX26" s="514"/>
      <c r="AY26" s="514"/>
      <c r="AZ26" s="514"/>
      <c r="BA26" s="514"/>
      <c r="BB26" s="514"/>
      <c r="BC26" s="514"/>
      <c r="BD26" s="514"/>
      <c r="BE26" s="514"/>
      <c r="BF26" s="514"/>
      <c r="BG26" s="514"/>
      <c r="BH26" s="514"/>
      <c r="BI26" s="514"/>
      <c r="BJ26" s="514"/>
      <c r="BK26" s="514"/>
      <c r="BL26" s="514"/>
      <c r="BM26" s="514"/>
      <c r="BN26" s="514"/>
      <c r="BO26" s="514"/>
      <c r="BP26" s="523"/>
      <c r="BQ26" s="519"/>
      <c r="BR26" s="514"/>
      <c r="BS26" s="514"/>
      <c r="BT26" s="514"/>
      <c r="BU26" s="514"/>
      <c r="BV26" s="514"/>
      <c r="BW26" s="514"/>
      <c r="BX26" s="514"/>
      <c r="BY26" s="514"/>
      <c r="BZ26" s="514"/>
      <c r="CA26" s="514"/>
      <c r="CB26" s="514"/>
      <c r="CC26" s="514"/>
      <c r="CD26" s="514"/>
      <c r="CE26" s="514"/>
      <c r="CF26" s="514"/>
      <c r="CG26" s="514"/>
      <c r="CH26" s="514"/>
      <c r="CI26" s="514"/>
      <c r="CJ26" s="514"/>
      <c r="CK26" s="514"/>
      <c r="CL26" s="514"/>
      <c r="CM26" s="514"/>
      <c r="CN26" s="514"/>
      <c r="CO26" s="514"/>
      <c r="CP26" s="514"/>
      <c r="CQ26" s="46"/>
      <c r="CR26" s="1"/>
      <c r="CS26" s="24"/>
      <c r="CT26" s="187"/>
      <c r="CU26" s="513">
        <f>R36*5%</f>
        <v>0</v>
      </c>
      <c r="CV26" s="513" t="str">
        <f>T(IF(Langue="Français",Textes!B109,Textes!C109))</f>
        <v>à</v>
      </c>
      <c r="CW26" s="513">
        <f>R36*15%</f>
        <v>0</v>
      </c>
      <c r="CX26" s="186"/>
    </row>
    <row r="27" spans="1:102" ht="12.6" customHeight="1" x14ac:dyDescent="0.3">
      <c r="A27" s="1"/>
      <c r="B27" s="533"/>
      <c r="C27" s="501"/>
      <c r="D27" s="157"/>
      <c r="E27" s="193"/>
      <c r="F27" s="491"/>
      <c r="G27" s="222"/>
      <c r="H27" s="499"/>
      <c r="I27" s="224"/>
      <c r="J27" s="491"/>
      <c r="K27" s="222"/>
      <c r="L27" s="496"/>
      <c r="M27" s="222"/>
      <c r="N27" s="494"/>
      <c r="O27" s="224"/>
      <c r="P27" s="497"/>
      <c r="Q27" s="180"/>
      <c r="R27" s="506"/>
      <c r="S27" s="175"/>
      <c r="T27" s="518">
        <v>0</v>
      </c>
      <c r="U27" s="518"/>
      <c r="V27" s="518"/>
      <c r="W27" s="518"/>
      <c r="X27" s="518"/>
      <c r="Y27" s="174"/>
      <c r="Z27" s="174"/>
      <c r="AA27" s="174"/>
      <c r="AB27" s="174"/>
      <c r="AC27" s="174"/>
      <c r="AD27" s="174"/>
      <c r="AE27" s="174"/>
      <c r="AF27" s="174"/>
      <c r="AG27" s="174"/>
      <c r="AH27" s="174"/>
      <c r="AI27" s="174"/>
      <c r="AJ27" s="174"/>
      <c r="AK27" s="174"/>
      <c r="AL27" s="174"/>
      <c r="AM27" s="174"/>
      <c r="AN27" s="174"/>
      <c r="AO27" s="524">
        <v>0.25</v>
      </c>
      <c r="AP27" s="524"/>
      <c r="AQ27" s="524"/>
      <c r="AR27" s="524"/>
      <c r="AS27" s="524"/>
      <c r="AT27" s="524"/>
      <c r="AU27" s="174"/>
      <c r="AV27" s="174"/>
      <c r="AW27" s="174"/>
      <c r="AX27" s="174"/>
      <c r="AY27" s="174"/>
      <c r="AZ27" s="174"/>
      <c r="BA27" s="174"/>
      <c r="BB27" s="174"/>
      <c r="BC27" s="174"/>
      <c r="BD27" s="174"/>
      <c r="BE27" s="174"/>
      <c r="BF27" s="174"/>
      <c r="BG27" s="174"/>
      <c r="BH27" s="174"/>
      <c r="BI27" s="174"/>
      <c r="BJ27" s="174"/>
      <c r="BK27" s="174"/>
      <c r="BL27" s="174"/>
      <c r="BM27" s="174"/>
      <c r="BN27" s="524">
        <v>0.5</v>
      </c>
      <c r="BO27" s="524"/>
      <c r="BP27" s="524"/>
      <c r="BQ27" s="524"/>
      <c r="BR27" s="524"/>
      <c r="BS27" s="524"/>
      <c r="BT27" s="174"/>
      <c r="BU27" s="174"/>
      <c r="BV27" s="174"/>
      <c r="BW27" s="174"/>
      <c r="BX27" s="174"/>
      <c r="BY27" s="174"/>
      <c r="BZ27" s="174"/>
      <c r="CA27" s="174"/>
      <c r="CB27" s="174"/>
      <c r="CC27" s="174"/>
      <c r="CD27" s="174"/>
      <c r="CE27" s="174"/>
      <c r="CF27" s="174"/>
      <c r="CG27" s="174"/>
      <c r="CH27" s="174"/>
      <c r="CI27" s="174"/>
      <c r="CJ27" s="174"/>
      <c r="CK27" s="525" t="s">
        <v>5</v>
      </c>
      <c r="CL27" s="525"/>
      <c r="CM27" s="525"/>
      <c r="CN27" s="525"/>
      <c r="CO27" s="525"/>
      <c r="CP27" s="525"/>
      <c r="CQ27" s="175"/>
      <c r="CR27" s="1"/>
      <c r="CS27" s="24"/>
      <c r="CT27" s="187"/>
      <c r="CU27" s="513"/>
      <c r="CV27" s="513"/>
      <c r="CW27" s="513"/>
      <c r="CX27" s="191"/>
    </row>
    <row r="28" spans="1:102" ht="12.6" customHeight="1" x14ac:dyDescent="0.3">
      <c r="A28" s="1"/>
      <c r="B28" s="533"/>
      <c r="C28" s="500" t="str">
        <f>T(Textes!A79)</f>
        <v>Loisirs</v>
      </c>
      <c r="D28" s="156"/>
      <c r="E28" s="154"/>
      <c r="F28" s="490">
        <f ca="1">(OFFSET(Loisirs!K38,0,ColonneTotaux)+OFFSET(Loisirs!AC43,0,ColonneTotaux))*IF(M3=Textes!$A$10,1,12)</f>
        <v>0</v>
      </c>
      <c r="G28" s="221"/>
      <c r="H28" s="498"/>
      <c r="I28" s="223"/>
      <c r="J28" s="490">
        <f ca="1">(OFFSET(Loisirs!S38,0,ColonneTotaux)+OFFSET(Loisirs!AC44,0,ColonneTotaux))*J36*IF(M3=Textes!$A$10,1,12)</f>
        <v>0</v>
      </c>
      <c r="K28" s="221"/>
      <c r="L28" s="495"/>
      <c r="M28" s="221"/>
      <c r="N28" s="493">
        <f ca="1">F28+J28</f>
        <v>0</v>
      </c>
      <c r="O28" s="223"/>
      <c r="P28" s="492"/>
      <c r="Q28" s="153"/>
      <c r="R28" s="505">
        <f>IF(R36=0,0,ROUND(T28/R36,2))</f>
        <v>0</v>
      </c>
      <c r="S28" s="173"/>
      <c r="T28" s="56">
        <f ca="1">F28+J28</f>
        <v>0</v>
      </c>
      <c r="U28" s="56"/>
      <c r="V28" s="56"/>
      <c r="W28" s="56"/>
      <c r="X28" s="56"/>
      <c r="Y28" s="56"/>
      <c r="Z28" s="56"/>
      <c r="AA28" s="56"/>
      <c r="AB28" s="56"/>
      <c r="AC28" s="56"/>
      <c r="AD28" s="56"/>
      <c r="AE28" s="56"/>
      <c r="AF28" s="56"/>
      <c r="AG28" s="56"/>
      <c r="AH28" s="56"/>
      <c r="AI28" s="56"/>
      <c r="AJ28" s="56"/>
      <c r="AK28" s="56"/>
      <c r="AL28" s="56"/>
      <c r="AM28" s="56"/>
      <c r="AN28" s="56"/>
      <c r="AO28" s="56"/>
      <c r="AP28" s="53"/>
      <c r="AQ28" s="53"/>
      <c r="AR28" s="53"/>
      <c r="AS28" s="53"/>
      <c r="AT28" s="53"/>
      <c r="AU28" s="53"/>
      <c r="AV28" s="53"/>
      <c r="AW28" s="53"/>
      <c r="AX28" s="53"/>
      <c r="AY28" s="53"/>
      <c r="AZ28" s="53"/>
      <c r="BA28" s="53"/>
      <c r="BB28" s="53"/>
      <c r="BC28" s="52" t="e">
        <f ca="1">ROUND(T28/R36,2)</f>
        <v>#DIV/0!</v>
      </c>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173"/>
      <c r="CR28" s="1"/>
      <c r="CS28" s="24"/>
      <c r="CT28" s="187"/>
      <c r="CU28" s="521" t="str">
        <f>T(IF(Langue="Français",Textes!B113,Textes!C113))</f>
        <v>de 5 à 10 %</v>
      </c>
      <c r="CV28" s="521"/>
      <c r="CW28" s="521"/>
      <c r="CX28" s="184"/>
    </row>
    <row r="29" spans="1:102" ht="12.6" customHeight="1" x14ac:dyDescent="0.3">
      <c r="A29" s="1"/>
      <c r="B29" s="533"/>
      <c r="C29" s="469"/>
      <c r="D29" s="156"/>
      <c r="E29" s="154"/>
      <c r="F29" s="490"/>
      <c r="G29" s="221"/>
      <c r="H29" s="498"/>
      <c r="I29" s="223"/>
      <c r="J29" s="490"/>
      <c r="K29" s="221"/>
      <c r="L29" s="495"/>
      <c r="M29" s="221"/>
      <c r="N29" s="493"/>
      <c r="O29" s="223"/>
      <c r="P29" s="492">
        <f ca="1">F28+J28</f>
        <v>0</v>
      </c>
      <c r="Q29" s="153"/>
      <c r="R29" s="505"/>
      <c r="S29" s="173"/>
      <c r="T29" s="519"/>
      <c r="U29" s="514"/>
      <c r="V29" s="514"/>
      <c r="W29" s="514"/>
      <c r="X29" s="514"/>
      <c r="Y29" s="514"/>
      <c r="Z29" s="514"/>
      <c r="AA29" s="514"/>
      <c r="AB29" s="514"/>
      <c r="AC29" s="514"/>
      <c r="AD29" s="514"/>
      <c r="AE29" s="514"/>
      <c r="AF29" s="514"/>
      <c r="AG29" s="514"/>
      <c r="AH29" s="514"/>
      <c r="AI29" s="514"/>
      <c r="AJ29" s="514"/>
      <c r="AK29" s="514"/>
      <c r="AL29" s="514"/>
      <c r="AM29" s="514"/>
      <c r="AN29" s="514"/>
      <c r="AO29" s="514"/>
      <c r="AP29" s="514"/>
      <c r="AQ29" s="523"/>
      <c r="AR29" s="519"/>
      <c r="AS29" s="514"/>
      <c r="AT29" s="514"/>
      <c r="AU29" s="514"/>
      <c r="AV29" s="514"/>
      <c r="AW29" s="514"/>
      <c r="AX29" s="514"/>
      <c r="AY29" s="514"/>
      <c r="AZ29" s="514"/>
      <c r="BA29" s="514"/>
      <c r="BB29" s="514"/>
      <c r="BC29" s="514"/>
      <c r="BD29" s="514"/>
      <c r="BE29" s="514"/>
      <c r="BF29" s="514"/>
      <c r="BG29" s="514"/>
      <c r="BH29" s="514"/>
      <c r="BI29" s="514"/>
      <c r="BJ29" s="514"/>
      <c r="BK29" s="514"/>
      <c r="BL29" s="514"/>
      <c r="BM29" s="514"/>
      <c r="BN29" s="514"/>
      <c r="BO29" s="514"/>
      <c r="BP29" s="514"/>
      <c r="BQ29" s="519"/>
      <c r="BR29" s="514"/>
      <c r="BS29" s="514"/>
      <c r="BT29" s="514"/>
      <c r="BU29" s="514"/>
      <c r="BV29" s="514"/>
      <c r="BW29" s="514"/>
      <c r="BX29" s="514"/>
      <c r="BY29" s="514"/>
      <c r="BZ29" s="514"/>
      <c r="CA29" s="514"/>
      <c r="CB29" s="514"/>
      <c r="CC29" s="514"/>
      <c r="CD29" s="514"/>
      <c r="CE29" s="514"/>
      <c r="CF29" s="514"/>
      <c r="CG29" s="514"/>
      <c r="CH29" s="514"/>
      <c r="CI29" s="514"/>
      <c r="CJ29" s="514"/>
      <c r="CK29" s="514"/>
      <c r="CL29" s="514"/>
      <c r="CM29" s="514"/>
      <c r="CN29" s="514"/>
      <c r="CO29" s="514"/>
      <c r="CP29" s="514"/>
      <c r="CQ29" s="43"/>
      <c r="CR29" s="1"/>
      <c r="CS29" s="24"/>
      <c r="CT29" s="187"/>
      <c r="CU29" s="521"/>
      <c r="CV29" s="521"/>
      <c r="CW29" s="521"/>
      <c r="CX29" s="186"/>
    </row>
    <row r="30" spans="1:102" ht="12.6" customHeight="1" x14ac:dyDescent="0.3">
      <c r="A30" s="1"/>
      <c r="B30" s="533"/>
      <c r="C30" s="469"/>
      <c r="D30" s="156"/>
      <c r="E30" s="154"/>
      <c r="F30" s="490"/>
      <c r="G30" s="221"/>
      <c r="H30" s="498"/>
      <c r="I30" s="223"/>
      <c r="J30" s="490"/>
      <c r="K30" s="221"/>
      <c r="L30" s="495"/>
      <c r="M30" s="221"/>
      <c r="N30" s="493"/>
      <c r="O30" s="223"/>
      <c r="P30" s="492"/>
      <c r="Q30" s="153"/>
      <c r="R30" s="505"/>
      <c r="S30" s="54"/>
      <c r="T30" s="519"/>
      <c r="U30" s="514"/>
      <c r="V30" s="514"/>
      <c r="W30" s="514"/>
      <c r="X30" s="514"/>
      <c r="Y30" s="514"/>
      <c r="Z30" s="514"/>
      <c r="AA30" s="514"/>
      <c r="AB30" s="514"/>
      <c r="AC30" s="514"/>
      <c r="AD30" s="514"/>
      <c r="AE30" s="514"/>
      <c r="AF30" s="514"/>
      <c r="AG30" s="514"/>
      <c r="AH30" s="514"/>
      <c r="AI30" s="514"/>
      <c r="AJ30" s="514"/>
      <c r="AK30" s="514"/>
      <c r="AL30" s="514"/>
      <c r="AM30" s="514"/>
      <c r="AN30" s="514"/>
      <c r="AO30" s="514"/>
      <c r="AP30" s="514"/>
      <c r="AQ30" s="523"/>
      <c r="AR30" s="519"/>
      <c r="AS30" s="514"/>
      <c r="AT30" s="514"/>
      <c r="AU30" s="514"/>
      <c r="AV30" s="514"/>
      <c r="AW30" s="514"/>
      <c r="AX30" s="514"/>
      <c r="AY30" s="514"/>
      <c r="AZ30" s="514"/>
      <c r="BA30" s="514"/>
      <c r="BB30" s="514"/>
      <c r="BC30" s="514"/>
      <c r="BD30" s="514"/>
      <c r="BE30" s="514"/>
      <c r="BF30" s="514"/>
      <c r="BG30" s="514"/>
      <c r="BH30" s="514"/>
      <c r="BI30" s="514"/>
      <c r="BJ30" s="514"/>
      <c r="BK30" s="514"/>
      <c r="BL30" s="514"/>
      <c r="BM30" s="514"/>
      <c r="BN30" s="514"/>
      <c r="BO30" s="514"/>
      <c r="BP30" s="514"/>
      <c r="BQ30" s="519"/>
      <c r="BR30" s="514"/>
      <c r="BS30" s="514"/>
      <c r="BT30" s="514"/>
      <c r="BU30" s="514"/>
      <c r="BV30" s="514"/>
      <c r="BW30" s="514"/>
      <c r="BX30" s="514"/>
      <c r="BY30" s="514"/>
      <c r="BZ30" s="514"/>
      <c r="CA30" s="514"/>
      <c r="CB30" s="514"/>
      <c r="CC30" s="514"/>
      <c r="CD30" s="514"/>
      <c r="CE30" s="514"/>
      <c r="CF30" s="514"/>
      <c r="CG30" s="514"/>
      <c r="CH30" s="514"/>
      <c r="CI30" s="514"/>
      <c r="CJ30" s="514"/>
      <c r="CK30" s="514"/>
      <c r="CL30" s="514"/>
      <c r="CM30" s="514"/>
      <c r="CN30" s="514"/>
      <c r="CO30" s="514"/>
      <c r="CP30" s="514"/>
      <c r="CQ30" s="45"/>
      <c r="CR30" s="1"/>
      <c r="CS30" s="24"/>
      <c r="CT30" s="187"/>
      <c r="CU30" s="513">
        <f>R36*5%</f>
        <v>0</v>
      </c>
      <c r="CV30" s="513" t="str">
        <f>T(IF(Langue="Français",Textes!B109,Textes!C109))</f>
        <v>à</v>
      </c>
      <c r="CW30" s="513">
        <f>R36*10%</f>
        <v>0</v>
      </c>
      <c r="CX30" s="186"/>
    </row>
    <row r="31" spans="1:102" ht="12.6" customHeight="1" x14ac:dyDescent="0.3">
      <c r="A31" s="1"/>
      <c r="B31" s="533"/>
      <c r="C31" s="501"/>
      <c r="D31" s="157"/>
      <c r="E31" s="193"/>
      <c r="F31" s="491"/>
      <c r="G31" s="222"/>
      <c r="H31" s="499"/>
      <c r="I31" s="224"/>
      <c r="J31" s="491"/>
      <c r="K31" s="222"/>
      <c r="L31" s="496"/>
      <c r="M31" s="222"/>
      <c r="N31" s="494"/>
      <c r="O31" s="224"/>
      <c r="P31" s="497"/>
      <c r="Q31" s="180"/>
      <c r="R31" s="506"/>
      <c r="S31" s="175"/>
      <c r="T31" s="518">
        <v>0</v>
      </c>
      <c r="U31" s="518"/>
      <c r="V31" s="518"/>
      <c r="W31" s="518"/>
      <c r="X31" s="518"/>
      <c r="Y31" s="174"/>
      <c r="Z31" s="174"/>
      <c r="AA31" s="174"/>
      <c r="AB31" s="174"/>
      <c r="AC31" s="174"/>
      <c r="AD31" s="174"/>
      <c r="AE31" s="174"/>
      <c r="AF31" s="174"/>
      <c r="AG31" s="174"/>
      <c r="AH31" s="174"/>
      <c r="AI31" s="174"/>
      <c r="AJ31" s="174"/>
      <c r="AK31" s="174"/>
      <c r="AL31" s="174"/>
      <c r="AM31" s="174"/>
      <c r="AN31" s="174"/>
      <c r="AO31" s="524">
        <v>0.25</v>
      </c>
      <c r="AP31" s="524"/>
      <c r="AQ31" s="524"/>
      <c r="AR31" s="524"/>
      <c r="AS31" s="524"/>
      <c r="AT31" s="524"/>
      <c r="AU31" s="174"/>
      <c r="AV31" s="174"/>
      <c r="AW31" s="174"/>
      <c r="AX31" s="174"/>
      <c r="AY31" s="174"/>
      <c r="AZ31" s="174"/>
      <c r="BA31" s="174"/>
      <c r="BB31" s="174"/>
      <c r="BC31" s="174"/>
      <c r="BD31" s="174"/>
      <c r="BE31" s="174"/>
      <c r="BF31" s="174"/>
      <c r="BG31" s="174"/>
      <c r="BH31" s="174"/>
      <c r="BI31" s="174"/>
      <c r="BJ31" s="174"/>
      <c r="BK31" s="174"/>
      <c r="BL31" s="174"/>
      <c r="BM31" s="174"/>
      <c r="BN31" s="524">
        <v>0.5</v>
      </c>
      <c r="BO31" s="524"/>
      <c r="BP31" s="524"/>
      <c r="BQ31" s="524"/>
      <c r="BR31" s="524"/>
      <c r="BS31" s="524"/>
      <c r="BT31" s="174"/>
      <c r="BU31" s="174"/>
      <c r="BV31" s="174"/>
      <c r="BW31" s="174"/>
      <c r="BX31" s="174"/>
      <c r="BY31" s="174"/>
      <c r="BZ31" s="174"/>
      <c r="CA31" s="174"/>
      <c r="CB31" s="174"/>
      <c r="CC31" s="174"/>
      <c r="CD31" s="174"/>
      <c r="CE31" s="174"/>
      <c r="CF31" s="174"/>
      <c r="CG31" s="174"/>
      <c r="CH31" s="174"/>
      <c r="CI31" s="174"/>
      <c r="CJ31" s="174"/>
      <c r="CK31" s="525" t="s">
        <v>5</v>
      </c>
      <c r="CL31" s="525"/>
      <c r="CM31" s="525"/>
      <c r="CN31" s="525"/>
      <c r="CO31" s="525"/>
      <c r="CP31" s="525"/>
      <c r="CQ31" s="175"/>
      <c r="CR31" s="1"/>
      <c r="CS31" s="24"/>
      <c r="CT31" s="183"/>
      <c r="CU31" s="513"/>
      <c r="CV31" s="513"/>
      <c r="CW31" s="513"/>
      <c r="CX31" s="191"/>
    </row>
    <row r="32" spans="1:102" ht="12.6" customHeight="1" x14ac:dyDescent="0.3">
      <c r="A32" s="39"/>
      <c r="B32" s="533"/>
      <c r="C32" s="500" t="str">
        <f>T(Textes!A87)</f>
        <v>Diverses</v>
      </c>
      <c r="D32" s="156"/>
      <c r="E32" s="154"/>
      <c r="F32" s="490">
        <f ca="1">(OFFSET(Diverses!K38,0,ColonneTotaux)+OFFSET(Diverses!AC43,0,ColonneTotaux))*IF(M3=Textes!$A$10,1,12)</f>
        <v>0</v>
      </c>
      <c r="G32" s="221"/>
      <c r="H32" s="498"/>
      <c r="I32" s="223"/>
      <c r="J32" s="490">
        <f ca="1">(OFFSET(Diverses!S38,0,ColonneTotaux)+OFFSET(Diverses!AC44,0,ColonneTotaux))*J36*IF(M3=Textes!$A$10,1,12)</f>
        <v>0</v>
      </c>
      <c r="K32" s="221"/>
      <c r="L32" s="495"/>
      <c r="M32" s="221"/>
      <c r="N32" s="493">
        <f ca="1">F32+J32</f>
        <v>0</v>
      </c>
      <c r="O32" s="223"/>
      <c r="P32" s="492"/>
      <c r="Q32" s="181"/>
      <c r="R32" s="505">
        <f>IF(R36=0,0,ROUND(T32/R36,2))</f>
        <v>0</v>
      </c>
      <c r="S32" s="58"/>
      <c r="T32" s="59">
        <f ca="1">F32+J32</f>
        <v>0</v>
      </c>
      <c r="U32" s="59"/>
      <c r="V32" s="59"/>
      <c r="W32" s="59"/>
      <c r="X32" s="59"/>
      <c r="Y32" s="59"/>
      <c r="Z32" s="59"/>
      <c r="AA32" s="59"/>
      <c r="AB32" s="59"/>
      <c r="AC32" s="59"/>
      <c r="AD32" s="59"/>
      <c r="AE32" s="59"/>
      <c r="AF32" s="59"/>
      <c r="AG32" s="59"/>
      <c r="AH32" s="59"/>
      <c r="AI32" s="59"/>
      <c r="AJ32" s="59"/>
      <c r="AK32" s="59"/>
      <c r="AL32" s="59"/>
      <c r="AM32" s="59"/>
      <c r="AN32" s="59"/>
      <c r="AO32" s="59"/>
      <c r="AP32" s="57"/>
      <c r="AQ32" s="57"/>
      <c r="AR32" s="57"/>
      <c r="AS32" s="57"/>
      <c r="AT32" s="57"/>
      <c r="AU32" s="57"/>
      <c r="AV32" s="57"/>
      <c r="AW32" s="57"/>
      <c r="AX32" s="57"/>
      <c r="AY32" s="57"/>
      <c r="AZ32" s="57"/>
      <c r="BA32" s="57"/>
      <c r="BB32" s="57"/>
      <c r="BC32" s="60" t="e">
        <f ca="1">ROUND(T32/R36,2)</f>
        <v>#DIV/0!</v>
      </c>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58"/>
      <c r="CR32" s="39"/>
      <c r="CS32" s="24"/>
      <c r="CT32" s="183"/>
      <c r="CU32" s="521" t="str">
        <f>T(IF(Langue="Français",Textes!B113,Textes!C113))</f>
        <v>de 5 à 10 %</v>
      </c>
      <c r="CV32" s="521"/>
      <c r="CW32" s="521"/>
      <c r="CX32" s="184"/>
    </row>
    <row r="33" spans="1:102" ht="12.6" customHeight="1" x14ac:dyDescent="0.3">
      <c r="A33" s="39"/>
      <c r="B33" s="533"/>
      <c r="C33" s="531"/>
      <c r="D33" s="156"/>
      <c r="E33" s="154"/>
      <c r="F33" s="490"/>
      <c r="G33" s="221"/>
      <c r="H33" s="498"/>
      <c r="I33" s="223"/>
      <c r="J33" s="490"/>
      <c r="K33" s="221"/>
      <c r="L33" s="495"/>
      <c r="M33" s="221"/>
      <c r="N33" s="493"/>
      <c r="O33" s="223"/>
      <c r="P33" s="492">
        <f ca="1">F32+J32</f>
        <v>0</v>
      </c>
      <c r="Q33" s="181"/>
      <c r="R33" s="505"/>
      <c r="S33" s="58"/>
      <c r="T33" s="520"/>
      <c r="U33" s="529"/>
      <c r="V33" s="517"/>
      <c r="W33" s="517"/>
      <c r="X33" s="517"/>
      <c r="Y33" s="517"/>
      <c r="Z33" s="514"/>
      <c r="AA33" s="514"/>
      <c r="AB33" s="517"/>
      <c r="AC33" s="517"/>
      <c r="AD33" s="517"/>
      <c r="AE33" s="517"/>
      <c r="AF33" s="529"/>
      <c r="AG33" s="529"/>
      <c r="AH33" s="529"/>
      <c r="AI33" s="529"/>
      <c r="AJ33" s="529"/>
      <c r="AK33" s="529"/>
      <c r="AL33" s="529"/>
      <c r="AM33" s="529"/>
      <c r="AN33" s="529"/>
      <c r="AO33" s="529"/>
      <c r="AP33" s="529"/>
      <c r="AQ33" s="530"/>
      <c r="AR33" s="520"/>
      <c r="AS33" s="529"/>
      <c r="AT33" s="529"/>
      <c r="AU33" s="529"/>
      <c r="AV33" s="529"/>
      <c r="AW33" s="529"/>
      <c r="AX33" s="529"/>
      <c r="AY33" s="529"/>
      <c r="AZ33" s="529"/>
      <c r="BA33" s="529"/>
      <c r="BB33" s="529"/>
      <c r="BC33" s="529"/>
      <c r="BD33" s="529"/>
      <c r="BE33" s="529"/>
      <c r="BF33" s="529"/>
      <c r="BG33" s="529"/>
      <c r="BH33" s="529"/>
      <c r="BI33" s="529"/>
      <c r="BJ33" s="529"/>
      <c r="BK33" s="529"/>
      <c r="BL33" s="529"/>
      <c r="BM33" s="529"/>
      <c r="BN33" s="529"/>
      <c r="BO33" s="529"/>
      <c r="BP33" s="529"/>
      <c r="BQ33" s="520"/>
      <c r="BR33" s="529"/>
      <c r="BS33" s="529"/>
      <c r="BT33" s="529"/>
      <c r="BU33" s="529"/>
      <c r="BV33" s="529"/>
      <c r="BW33" s="529"/>
      <c r="BX33" s="529"/>
      <c r="BY33" s="529"/>
      <c r="BZ33" s="529"/>
      <c r="CA33" s="529"/>
      <c r="CB33" s="529"/>
      <c r="CC33" s="529"/>
      <c r="CD33" s="529"/>
      <c r="CE33" s="529"/>
      <c r="CF33" s="529"/>
      <c r="CG33" s="529"/>
      <c r="CH33" s="529"/>
      <c r="CI33" s="529"/>
      <c r="CJ33" s="529"/>
      <c r="CK33" s="529"/>
      <c r="CL33" s="529"/>
      <c r="CM33" s="529"/>
      <c r="CN33" s="529"/>
      <c r="CO33" s="529"/>
      <c r="CP33" s="530"/>
      <c r="CQ33" s="47"/>
      <c r="CR33" s="39"/>
      <c r="CS33" s="24"/>
      <c r="CT33" s="187"/>
      <c r="CU33" s="521"/>
      <c r="CV33" s="521"/>
      <c r="CW33" s="521"/>
      <c r="CX33" s="186"/>
    </row>
    <row r="34" spans="1:102" ht="12.6" customHeight="1" x14ac:dyDescent="0.3">
      <c r="A34" s="39"/>
      <c r="B34" s="533"/>
      <c r="C34" s="531"/>
      <c r="D34" s="156"/>
      <c r="E34" s="154"/>
      <c r="F34" s="490"/>
      <c r="G34" s="221"/>
      <c r="H34" s="498"/>
      <c r="I34" s="223"/>
      <c r="J34" s="490"/>
      <c r="K34" s="221"/>
      <c r="L34" s="495"/>
      <c r="M34" s="221"/>
      <c r="N34" s="493"/>
      <c r="O34" s="223"/>
      <c r="P34" s="492"/>
      <c r="Q34" s="181"/>
      <c r="R34" s="505"/>
      <c r="S34" s="54"/>
      <c r="T34" s="520"/>
      <c r="U34" s="529"/>
      <c r="V34" s="517"/>
      <c r="W34" s="517"/>
      <c r="X34" s="517"/>
      <c r="Y34" s="517"/>
      <c r="Z34" s="514"/>
      <c r="AA34" s="514"/>
      <c r="AB34" s="517"/>
      <c r="AC34" s="517"/>
      <c r="AD34" s="517"/>
      <c r="AE34" s="517"/>
      <c r="AF34" s="529"/>
      <c r="AG34" s="529"/>
      <c r="AH34" s="529"/>
      <c r="AI34" s="529"/>
      <c r="AJ34" s="529"/>
      <c r="AK34" s="529"/>
      <c r="AL34" s="529"/>
      <c r="AM34" s="529"/>
      <c r="AN34" s="529"/>
      <c r="AO34" s="529"/>
      <c r="AP34" s="529"/>
      <c r="AQ34" s="530"/>
      <c r="AR34" s="520"/>
      <c r="AS34" s="529"/>
      <c r="AT34" s="529"/>
      <c r="AU34" s="529"/>
      <c r="AV34" s="529"/>
      <c r="AW34" s="529"/>
      <c r="AX34" s="529"/>
      <c r="AY34" s="529"/>
      <c r="AZ34" s="529"/>
      <c r="BA34" s="529"/>
      <c r="BB34" s="529"/>
      <c r="BC34" s="529"/>
      <c r="BD34" s="529"/>
      <c r="BE34" s="529"/>
      <c r="BF34" s="529"/>
      <c r="BG34" s="529"/>
      <c r="BH34" s="529"/>
      <c r="BI34" s="529"/>
      <c r="BJ34" s="529"/>
      <c r="BK34" s="529"/>
      <c r="BL34" s="529"/>
      <c r="BM34" s="529"/>
      <c r="BN34" s="529"/>
      <c r="BO34" s="529"/>
      <c r="BP34" s="529"/>
      <c r="BQ34" s="520"/>
      <c r="BR34" s="529"/>
      <c r="BS34" s="529"/>
      <c r="BT34" s="529"/>
      <c r="BU34" s="529"/>
      <c r="BV34" s="529"/>
      <c r="BW34" s="529"/>
      <c r="BX34" s="529"/>
      <c r="BY34" s="529"/>
      <c r="BZ34" s="529"/>
      <c r="CA34" s="529"/>
      <c r="CB34" s="529"/>
      <c r="CC34" s="529"/>
      <c r="CD34" s="529"/>
      <c r="CE34" s="529"/>
      <c r="CF34" s="529"/>
      <c r="CG34" s="529"/>
      <c r="CH34" s="529"/>
      <c r="CI34" s="529"/>
      <c r="CJ34" s="529"/>
      <c r="CK34" s="529"/>
      <c r="CL34" s="529"/>
      <c r="CM34" s="529"/>
      <c r="CN34" s="529"/>
      <c r="CO34" s="529"/>
      <c r="CP34" s="530"/>
      <c r="CQ34" s="45"/>
      <c r="CR34" s="39"/>
      <c r="CS34" s="24"/>
      <c r="CT34" s="187"/>
      <c r="CU34" s="513">
        <f>R36*5%</f>
        <v>0</v>
      </c>
      <c r="CV34" s="513" t="str">
        <f>T(IF(Langue="Français",Textes!B109,Textes!C109))</f>
        <v>à</v>
      </c>
      <c r="CW34" s="513">
        <f>R36*10%</f>
        <v>0</v>
      </c>
      <c r="CX34" s="186"/>
    </row>
    <row r="35" spans="1:102" ht="12.6" customHeight="1" x14ac:dyDescent="0.3">
      <c r="A35" s="39"/>
      <c r="B35" s="533"/>
      <c r="C35" s="532"/>
      <c r="D35" s="156"/>
      <c r="E35" s="154"/>
      <c r="F35" s="490"/>
      <c r="G35" s="221"/>
      <c r="H35" s="498"/>
      <c r="I35" s="223"/>
      <c r="J35" s="490"/>
      <c r="K35" s="221"/>
      <c r="L35" s="495"/>
      <c r="M35" s="221"/>
      <c r="N35" s="493"/>
      <c r="O35" s="223"/>
      <c r="P35" s="492"/>
      <c r="Q35" s="181"/>
      <c r="R35" s="505"/>
      <c r="S35" s="58"/>
      <c r="T35" s="526">
        <v>0</v>
      </c>
      <c r="U35" s="526"/>
      <c r="V35" s="526"/>
      <c r="W35" s="526"/>
      <c r="X35" s="526"/>
      <c r="Y35" s="53"/>
      <c r="Z35" s="53"/>
      <c r="AA35" s="53"/>
      <c r="AB35" s="53"/>
      <c r="AC35" s="53"/>
      <c r="AD35" s="53"/>
      <c r="AE35" s="53"/>
      <c r="AF35" s="53"/>
      <c r="AG35" s="53"/>
      <c r="AH35" s="53"/>
      <c r="AI35" s="53"/>
      <c r="AJ35" s="53"/>
      <c r="AK35" s="53"/>
      <c r="AL35" s="53"/>
      <c r="AM35" s="53"/>
      <c r="AN35" s="53"/>
      <c r="AO35" s="527">
        <v>0.25</v>
      </c>
      <c r="AP35" s="527"/>
      <c r="AQ35" s="527"/>
      <c r="AR35" s="527"/>
      <c r="AS35" s="527"/>
      <c r="AT35" s="527"/>
      <c r="AU35" s="53"/>
      <c r="AV35" s="53"/>
      <c r="AW35" s="53"/>
      <c r="AX35" s="53"/>
      <c r="AY35" s="53"/>
      <c r="AZ35" s="53"/>
      <c r="BA35" s="53"/>
      <c r="BB35" s="53"/>
      <c r="BC35" s="53"/>
      <c r="BD35" s="53"/>
      <c r="BE35" s="53"/>
      <c r="BF35" s="53"/>
      <c r="BG35" s="53"/>
      <c r="BH35" s="53"/>
      <c r="BI35" s="53"/>
      <c r="BJ35" s="53"/>
      <c r="BK35" s="53"/>
      <c r="BL35" s="53"/>
      <c r="BM35" s="53"/>
      <c r="BN35" s="527">
        <v>0.5</v>
      </c>
      <c r="BO35" s="527"/>
      <c r="BP35" s="527"/>
      <c r="BQ35" s="527"/>
      <c r="BR35" s="527"/>
      <c r="BS35" s="527"/>
      <c r="BT35" s="53"/>
      <c r="BU35" s="53"/>
      <c r="BV35" s="53"/>
      <c r="BW35" s="53"/>
      <c r="BX35" s="53"/>
      <c r="BY35" s="53"/>
      <c r="BZ35" s="53"/>
      <c r="CA35" s="53"/>
      <c r="CB35" s="53"/>
      <c r="CC35" s="53"/>
      <c r="CD35" s="53"/>
      <c r="CE35" s="53"/>
      <c r="CF35" s="53"/>
      <c r="CG35" s="53"/>
      <c r="CH35" s="53"/>
      <c r="CI35" s="53"/>
      <c r="CJ35" s="53"/>
      <c r="CK35" s="528" t="s">
        <v>5</v>
      </c>
      <c r="CL35" s="528"/>
      <c r="CM35" s="528"/>
      <c r="CN35" s="528"/>
      <c r="CO35" s="528"/>
      <c r="CP35" s="528"/>
      <c r="CQ35" s="58"/>
      <c r="CR35" s="39"/>
      <c r="CS35" s="24"/>
      <c r="CT35" s="187"/>
      <c r="CU35" s="513"/>
      <c r="CV35" s="513"/>
      <c r="CW35" s="513"/>
      <c r="CX35" s="191"/>
    </row>
    <row r="36" spans="1:102" ht="20.100000000000001" customHeight="1" x14ac:dyDescent="0.3">
      <c r="A36" s="39"/>
      <c r="B36" s="42"/>
      <c r="C36" s="72"/>
      <c r="D36" s="73"/>
      <c r="E36" s="73"/>
      <c r="F36" s="74">
        <v>0</v>
      </c>
      <c r="G36" s="74"/>
      <c r="H36" s="149"/>
      <c r="I36" s="149"/>
      <c r="J36" s="149">
        <f>IF(Accueil!$C$12="",0,1)</f>
        <v>0</v>
      </c>
      <c r="K36" s="149"/>
      <c r="L36" s="149"/>
      <c r="M36" s="149"/>
      <c r="N36" s="149"/>
      <c r="O36" s="149"/>
      <c r="P36" s="75"/>
      <c r="Q36" s="72"/>
      <c r="R36" s="435">
        <f>((Revenus!K38+Revenus!AC43)+(Revenus!S38+Revenus!AC44)*J36)*IF(M3=Textes!$A$10,1,12)</f>
        <v>0</v>
      </c>
      <c r="S36" s="76"/>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6"/>
      <c r="CR36" s="81"/>
      <c r="CS36" s="24"/>
      <c r="CT36" s="89"/>
      <c r="CU36" s="89"/>
      <c r="CV36" s="89"/>
      <c r="CW36" s="89"/>
      <c r="CX36" s="89"/>
    </row>
    <row r="37" spans="1:102" ht="30" customHeight="1" x14ac:dyDescent="0.25">
      <c r="A37" s="39"/>
      <c r="B37" s="534"/>
      <c r="C37" s="534"/>
      <c r="D37" s="534"/>
      <c r="E37" s="534"/>
      <c r="F37" s="534"/>
      <c r="G37" s="534"/>
      <c r="H37" s="534"/>
      <c r="I37" s="534"/>
      <c r="J37" s="534"/>
      <c r="K37" s="534"/>
      <c r="L37" s="534"/>
      <c r="M37" s="534"/>
      <c r="N37" s="534"/>
      <c r="O37" s="220"/>
      <c r="P37" s="150"/>
      <c r="Q37" s="72"/>
      <c r="R37" s="72"/>
      <c r="S37" s="82"/>
      <c r="T37" s="83">
        <v>0.01</v>
      </c>
      <c r="U37" s="83">
        <v>0.02</v>
      </c>
      <c r="V37" s="83">
        <v>0.03</v>
      </c>
      <c r="W37" s="83">
        <v>0.04</v>
      </c>
      <c r="X37" s="83">
        <v>0.05</v>
      </c>
      <c r="Y37" s="83">
        <v>0.06</v>
      </c>
      <c r="Z37" s="83">
        <v>7.0000000000000007E-2</v>
      </c>
      <c r="AA37" s="83">
        <v>0.08</v>
      </c>
      <c r="AB37" s="83">
        <v>0.09</v>
      </c>
      <c r="AC37" s="83">
        <v>0.1</v>
      </c>
      <c r="AD37" s="83">
        <v>0.11</v>
      </c>
      <c r="AE37" s="83">
        <v>0.12</v>
      </c>
      <c r="AF37" s="83">
        <v>0.13</v>
      </c>
      <c r="AG37" s="83">
        <v>0.14000000000000001</v>
      </c>
      <c r="AH37" s="83">
        <v>0.15</v>
      </c>
      <c r="AI37" s="83">
        <v>0.16</v>
      </c>
      <c r="AJ37" s="83">
        <v>0.17</v>
      </c>
      <c r="AK37" s="83">
        <v>0.18</v>
      </c>
      <c r="AL37" s="83">
        <v>0.19</v>
      </c>
      <c r="AM37" s="83">
        <v>0.2</v>
      </c>
      <c r="AN37" s="83">
        <v>0.21</v>
      </c>
      <c r="AO37" s="83">
        <v>0.22</v>
      </c>
      <c r="AP37" s="83">
        <v>0.23</v>
      </c>
      <c r="AQ37" s="83">
        <v>0.24</v>
      </c>
      <c r="AR37" s="83">
        <v>0.25</v>
      </c>
      <c r="AS37" s="83">
        <v>0.26</v>
      </c>
      <c r="AT37" s="83">
        <v>0.27</v>
      </c>
      <c r="AU37" s="83">
        <v>0.28000000000000003</v>
      </c>
      <c r="AV37" s="83">
        <v>0.28999999999999998</v>
      </c>
      <c r="AW37" s="83">
        <v>0.3</v>
      </c>
      <c r="AX37" s="83">
        <v>0.31</v>
      </c>
      <c r="AY37" s="83">
        <v>0.32</v>
      </c>
      <c r="AZ37" s="83">
        <v>0.33</v>
      </c>
      <c r="BA37" s="83">
        <v>0.34</v>
      </c>
      <c r="BB37" s="83">
        <v>0.35</v>
      </c>
      <c r="BC37" s="83">
        <v>0.36</v>
      </c>
      <c r="BD37" s="83">
        <v>0.37</v>
      </c>
      <c r="BE37" s="83">
        <v>0.38</v>
      </c>
      <c r="BF37" s="83">
        <v>0.39</v>
      </c>
      <c r="BG37" s="83">
        <v>0.4</v>
      </c>
      <c r="BH37" s="83">
        <v>0.41</v>
      </c>
      <c r="BI37" s="83">
        <v>0.42</v>
      </c>
      <c r="BJ37" s="83">
        <v>0.43</v>
      </c>
      <c r="BK37" s="83">
        <v>0.44</v>
      </c>
      <c r="BL37" s="83">
        <v>0.45</v>
      </c>
      <c r="BM37" s="83">
        <v>0.46</v>
      </c>
      <c r="BN37" s="83">
        <v>0.47</v>
      </c>
      <c r="BO37" s="83">
        <v>0.48</v>
      </c>
      <c r="BP37" s="83">
        <v>0.49</v>
      </c>
      <c r="BQ37" s="83">
        <v>0.5</v>
      </c>
      <c r="BR37" s="83">
        <v>0.51</v>
      </c>
      <c r="BS37" s="83">
        <v>0.52</v>
      </c>
      <c r="BT37" s="83">
        <v>0.53</v>
      </c>
      <c r="BU37" s="83">
        <v>0.54</v>
      </c>
      <c r="BV37" s="83">
        <v>0.55000000000000004</v>
      </c>
      <c r="BW37" s="83">
        <v>0.56000000000000005</v>
      </c>
      <c r="BX37" s="83">
        <v>0.56999999999999995</v>
      </c>
      <c r="BY37" s="83">
        <v>0.57999999999999996</v>
      </c>
      <c r="BZ37" s="83">
        <v>0.59</v>
      </c>
      <c r="CA37" s="83">
        <v>0.6</v>
      </c>
      <c r="CB37" s="83">
        <v>0.61</v>
      </c>
      <c r="CC37" s="83">
        <v>0.62</v>
      </c>
      <c r="CD37" s="83">
        <v>0.63</v>
      </c>
      <c r="CE37" s="83">
        <v>0.64</v>
      </c>
      <c r="CF37" s="83">
        <v>0.65</v>
      </c>
      <c r="CG37" s="83">
        <v>0.66</v>
      </c>
      <c r="CH37" s="83">
        <v>0.67</v>
      </c>
      <c r="CI37" s="83">
        <v>0.68</v>
      </c>
      <c r="CJ37" s="83">
        <v>0.69</v>
      </c>
      <c r="CK37" s="83">
        <v>0.7</v>
      </c>
      <c r="CL37" s="83">
        <v>0.71</v>
      </c>
      <c r="CM37" s="83">
        <v>0.72</v>
      </c>
      <c r="CN37" s="83">
        <v>0.73</v>
      </c>
      <c r="CO37" s="83">
        <v>0.74</v>
      </c>
      <c r="CP37" s="83">
        <v>0.75</v>
      </c>
      <c r="CQ37" s="76"/>
      <c r="CR37" s="81"/>
      <c r="CS37" s="24"/>
      <c r="CT37" s="24"/>
      <c r="CU37" s="24"/>
      <c r="CV37" s="24"/>
      <c r="CW37" s="24"/>
    </row>
    <row r="38" spans="1:102" x14ac:dyDescent="0.25">
      <c r="A38" s="24"/>
      <c r="B38" s="24"/>
      <c r="C38" s="24"/>
      <c r="D38" s="24"/>
      <c r="E38" s="24"/>
      <c r="F38" s="24"/>
      <c r="G38" s="24"/>
      <c r="H38" s="24"/>
      <c r="I38" s="24"/>
      <c r="J38" s="24"/>
      <c r="K38" s="24"/>
      <c r="L38" s="24"/>
      <c r="M38" s="24"/>
      <c r="N38" s="24"/>
      <c r="O38" s="24"/>
      <c r="P38" s="24"/>
      <c r="Q38" s="24"/>
      <c r="R38" s="24"/>
      <c r="S38" s="61"/>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61"/>
      <c r="CR38" s="24"/>
      <c r="CS38" s="24"/>
      <c r="CT38" s="24"/>
      <c r="CU38" s="24"/>
      <c r="CV38" s="24"/>
      <c r="CW38" s="24"/>
    </row>
    <row r="39" spans="1:102" x14ac:dyDescent="0.25">
      <c r="A39" s="24"/>
      <c r="B39" s="24"/>
      <c r="C39" s="24"/>
      <c r="D39" s="24"/>
      <c r="E39" s="24"/>
      <c r="F39" s="89"/>
      <c r="G39" s="89"/>
      <c r="H39" s="24"/>
      <c r="I39" s="24"/>
      <c r="J39" s="24"/>
      <c r="K39" s="24"/>
      <c r="L39" s="24"/>
      <c r="M39" s="24"/>
      <c r="N39" s="24"/>
      <c r="O39" s="24"/>
      <c r="P39" s="24"/>
      <c r="Q39" s="24"/>
      <c r="R39" s="24"/>
      <c r="S39" s="61"/>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61"/>
      <c r="CR39" s="24"/>
      <c r="CS39" s="24"/>
      <c r="CT39" s="24"/>
      <c r="CU39" s="24"/>
      <c r="CV39" s="24"/>
      <c r="CW39" s="24"/>
    </row>
    <row r="40" spans="1:102" x14ac:dyDescent="0.25">
      <c r="A40" s="24"/>
      <c r="B40" s="24"/>
      <c r="C40" s="24"/>
      <c r="D40" s="24"/>
      <c r="E40" s="24"/>
      <c r="F40" s="24"/>
      <c r="G40" s="24"/>
      <c r="H40" s="24"/>
      <c r="I40" s="24"/>
      <c r="J40" s="24"/>
      <c r="K40" s="24"/>
      <c r="L40" s="24"/>
      <c r="M40" s="24"/>
      <c r="N40" s="24"/>
      <c r="O40" s="24"/>
      <c r="P40" s="24"/>
      <c r="Q40" s="24"/>
      <c r="R40" s="24"/>
      <c r="S40" s="61"/>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61"/>
      <c r="CR40" s="24"/>
      <c r="CS40" s="24"/>
      <c r="CT40" s="24"/>
      <c r="CU40" s="24"/>
      <c r="CV40" s="24"/>
      <c r="CW40" s="24"/>
    </row>
    <row r="41" spans="1:102" x14ac:dyDescent="0.25">
      <c r="A41" s="24"/>
      <c r="B41" s="24"/>
      <c r="C41" s="24"/>
      <c r="D41" s="24"/>
      <c r="E41" s="24"/>
      <c r="F41" s="24"/>
      <c r="G41" s="24"/>
      <c r="H41" s="24"/>
      <c r="I41" s="24"/>
      <c r="J41" s="24"/>
      <c r="K41" s="24"/>
      <c r="L41" s="24"/>
      <c r="M41" s="24"/>
      <c r="N41" s="24"/>
      <c r="O41" s="24"/>
      <c r="P41" s="24"/>
      <c r="Q41" s="24"/>
      <c r="R41" s="24"/>
      <c r="S41" s="61"/>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61"/>
      <c r="CR41" s="24"/>
      <c r="CS41" s="24"/>
      <c r="CT41" s="24"/>
      <c r="CU41" s="24"/>
      <c r="CV41" s="24"/>
      <c r="CW41" s="24"/>
    </row>
    <row r="42" spans="1:102" x14ac:dyDescent="0.25">
      <c r="A42" s="24"/>
      <c r="B42" s="24"/>
      <c r="C42" s="24"/>
      <c r="D42" s="24"/>
      <c r="E42" s="24"/>
      <c r="F42" s="24"/>
      <c r="G42" s="24"/>
      <c r="H42" s="24"/>
      <c r="I42" s="24"/>
      <c r="J42" s="24"/>
      <c r="K42" s="24"/>
      <c r="L42" s="24"/>
      <c r="M42" s="24"/>
      <c r="N42" s="24"/>
      <c r="O42" s="24"/>
      <c r="P42" s="24"/>
      <c r="Q42" s="24"/>
      <c r="R42" s="24"/>
      <c r="S42" s="61"/>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61"/>
      <c r="CR42" s="24"/>
      <c r="CS42" s="24"/>
      <c r="CT42" s="24"/>
      <c r="CU42" s="24"/>
      <c r="CV42" s="24"/>
      <c r="CW42" s="24"/>
    </row>
    <row r="43" spans="1:102" x14ac:dyDescent="0.25">
      <c r="A43" s="24"/>
      <c r="B43" s="24"/>
      <c r="C43" s="24"/>
      <c r="D43" s="24"/>
      <c r="E43" s="24"/>
      <c r="F43" s="24"/>
      <c r="G43" s="24"/>
      <c r="H43" s="24"/>
      <c r="I43" s="24"/>
      <c r="J43" s="24"/>
      <c r="K43" s="24"/>
      <c r="L43" s="24"/>
      <c r="M43" s="24"/>
      <c r="N43" s="24"/>
      <c r="O43" s="24"/>
      <c r="P43" s="24"/>
      <c r="Q43" s="24"/>
      <c r="R43" s="24"/>
      <c r="S43" s="61"/>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61"/>
      <c r="CR43" s="24"/>
      <c r="CS43" s="24"/>
      <c r="CT43" s="24"/>
      <c r="CU43" s="24"/>
      <c r="CV43" s="24"/>
      <c r="CW43" s="24"/>
    </row>
    <row r="44" spans="1:102" x14ac:dyDescent="0.25">
      <c r="A44" s="24"/>
      <c r="B44" s="24"/>
      <c r="C44" s="24"/>
      <c r="D44" s="24"/>
      <c r="E44" s="24"/>
      <c r="F44" s="24"/>
      <c r="G44" s="24"/>
      <c r="H44" s="24"/>
      <c r="I44" s="24"/>
      <c r="J44" s="24"/>
      <c r="K44" s="24"/>
      <c r="L44" s="24"/>
      <c r="M44" s="24"/>
      <c r="N44" s="24"/>
      <c r="O44" s="24"/>
      <c r="P44" s="24"/>
      <c r="Q44" s="24"/>
      <c r="R44" s="24"/>
      <c r="S44" s="61"/>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61"/>
      <c r="CR44" s="24"/>
      <c r="CS44" s="24"/>
      <c r="CT44" s="24"/>
      <c r="CU44" s="24"/>
      <c r="CV44" s="24"/>
      <c r="CW44" s="24"/>
    </row>
    <row r="45" spans="1:102" x14ac:dyDescent="0.25">
      <c r="A45" s="24"/>
      <c r="B45" s="24"/>
      <c r="C45" s="24"/>
      <c r="D45" s="24"/>
      <c r="E45" s="24"/>
      <c r="F45" s="24"/>
      <c r="G45" s="24"/>
      <c r="H45" s="24"/>
      <c r="I45" s="24"/>
      <c r="J45" s="24"/>
      <c r="K45" s="24"/>
      <c r="L45" s="24"/>
      <c r="M45" s="24"/>
      <c r="N45" s="24"/>
      <c r="O45" s="24"/>
      <c r="P45" s="24"/>
      <c r="Q45" s="24"/>
      <c r="R45" s="24"/>
      <c r="S45" s="61"/>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61"/>
      <c r="CR45" s="24"/>
      <c r="CS45" s="24"/>
      <c r="CT45" s="24"/>
      <c r="CU45" s="24"/>
      <c r="CV45" s="24"/>
      <c r="CW45" s="24"/>
    </row>
    <row r="46" spans="1:102" x14ac:dyDescent="0.25">
      <c r="A46" s="24"/>
      <c r="B46" s="24"/>
      <c r="C46" s="24"/>
      <c r="D46" s="24"/>
      <c r="E46" s="24"/>
      <c r="F46" s="24"/>
      <c r="G46" s="24"/>
      <c r="H46" s="24"/>
      <c r="I46" s="24"/>
      <c r="J46" s="24"/>
      <c r="K46" s="24"/>
      <c r="L46" s="24"/>
      <c r="M46" s="24"/>
      <c r="N46" s="24"/>
      <c r="O46" s="24"/>
      <c r="P46" s="24"/>
      <c r="Q46" s="24"/>
      <c r="R46" s="24"/>
      <c r="S46" s="61"/>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61"/>
      <c r="CR46" s="24"/>
      <c r="CS46" s="24"/>
      <c r="CT46" s="24"/>
      <c r="CU46" s="24"/>
      <c r="CV46" s="24"/>
      <c r="CW46" s="24"/>
    </row>
    <row r="47" spans="1:102" x14ac:dyDescent="0.25">
      <c r="A47" s="24"/>
      <c r="B47" s="24"/>
      <c r="C47" s="24"/>
      <c r="D47" s="24"/>
      <c r="E47" s="24"/>
      <c r="F47" s="24"/>
      <c r="G47" s="24"/>
      <c r="H47" s="24"/>
      <c r="I47" s="24"/>
      <c r="J47" s="24"/>
      <c r="K47" s="24"/>
      <c r="L47" s="24"/>
      <c r="M47" s="24"/>
      <c r="N47" s="24"/>
      <c r="O47" s="24"/>
      <c r="P47" s="24"/>
      <c r="Q47" s="24"/>
      <c r="R47" s="24"/>
      <c r="S47" s="61"/>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61"/>
      <c r="CR47" s="24"/>
      <c r="CS47" s="24"/>
      <c r="CT47" s="24"/>
      <c r="CU47" s="24"/>
      <c r="CV47" s="24"/>
      <c r="CW47" s="24"/>
    </row>
    <row r="48" spans="1:102" x14ac:dyDescent="0.25">
      <c r="A48" s="24"/>
      <c r="B48" s="24"/>
      <c r="C48" s="24"/>
      <c r="D48" s="24"/>
      <c r="E48" s="24"/>
      <c r="F48" s="24"/>
      <c r="G48" s="24"/>
      <c r="H48" s="24"/>
      <c r="I48" s="24"/>
      <c r="J48" s="24"/>
      <c r="K48" s="24"/>
      <c r="L48" s="24"/>
      <c r="M48" s="24"/>
      <c r="N48" s="24"/>
      <c r="O48" s="24"/>
      <c r="P48" s="24"/>
      <c r="Q48" s="24"/>
      <c r="R48" s="24"/>
      <c r="S48" s="61"/>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61"/>
      <c r="CR48" s="24"/>
      <c r="CS48" s="24"/>
      <c r="CT48" s="24"/>
      <c r="CU48" s="24"/>
      <c r="CV48" s="24"/>
      <c r="CW48" s="24"/>
    </row>
    <row r="49" spans="19:95" s="24" customFormat="1" x14ac:dyDescent="0.25">
      <c r="S49" s="61"/>
      <c r="CQ49" s="61"/>
    </row>
    <row r="50" spans="19:95" s="24" customFormat="1" x14ac:dyDescent="0.25">
      <c r="S50" s="61"/>
      <c r="CQ50" s="61"/>
    </row>
    <row r="51" spans="19:95" s="24" customFormat="1" x14ac:dyDescent="0.25">
      <c r="S51" s="61"/>
      <c r="CQ51" s="61"/>
    </row>
    <row r="52" spans="19:95" s="24" customFormat="1" x14ac:dyDescent="0.25">
      <c r="S52" s="61"/>
      <c r="CQ52" s="61"/>
    </row>
    <row r="53" spans="19:95" s="24" customFormat="1" x14ac:dyDescent="0.25">
      <c r="S53" s="61"/>
      <c r="CQ53" s="61"/>
    </row>
    <row r="54" spans="19:95" s="24" customFormat="1" x14ac:dyDescent="0.25">
      <c r="S54" s="61"/>
      <c r="CQ54" s="61"/>
    </row>
    <row r="55" spans="19:95" s="24" customFormat="1" x14ac:dyDescent="0.25">
      <c r="S55" s="61"/>
      <c r="CQ55" s="61"/>
    </row>
    <row r="56" spans="19:95" s="24" customFormat="1" x14ac:dyDescent="0.25">
      <c r="S56" s="61"/>
      <c r="CQ56" s="61"/>
    </row>
    <row r="57" spans="19:95" s="24" customFormat="1" x14ac:dyDescent="0.25">
      <c r="S57" s="61"/>
      <c r="CQ57" s="61"/>
    </row>
    <row r="58" spans="19:95" s="24" customFormat="1" x14ac:dyDescent="0.25">
      <c r="S58" s="61"/>
      <c r="CQ58" s="61"/>
    </row>
    <row r="59" spans="19:95" s="24" customFormat="1" x14ac:dyDescent="0.25">
      <c r="S59" s="61"/>
      <c r="CQ59" s="61"/>
    </row>
    <row r="60" spans="19:95" s="24" customFormat="1" x14ac:dyDescent="0.25">
      <c r="S60" s="61"/>
      <c r="CQ60" s="61"/>
    </row>
    <row r="61" spans="19:95" s="24" customFormat="1" x14ac:dyDescent="0.25">
      <c r="S61" s="61"/>
      <c r="CQ61" s="61"/>
    </row>
    <row r="62" spans="19:95" s="24" customFormat="1" x14ac:dyDescent="0.25">
      <c r="S62" s="61"/>
      <c r="CQ62" s="61"/>
    </row>
    <row r="63" spans="19:95" s="24" customFormat="1" x14ac:dyDescent="0.25">
      <c r="S63" s="61"/>
      <c r="CQ63" s="61"/>
    </row>
    <row r="64" spans="19:95" s="24" customFormat="1" x14ac:dyDescent="0.25">
      <c r="S64" s="61"/>
      <c r="CQ64" s="61"/>
    </row>
    <row r="65" spans="19:95" s="24" customFormat="1" x14ac:dyDescent="0.25">
      <c r="S65" s="61"/>
      <c r="CQ65" s="61"/>
    </row>
    <row r="66" spans="19:95" s="24" customFormat="1" x14ac:dyDescent="0.25">
      <c r="S66" s="61"/>
      <c r="CQ66" s="61"/>
    </row>
    <row r="67" spans="19:95" s="24" customFormat="1" x14ac:dyDescent="0.25">
      <c r="S67" s="61"/>
      <c r="CQ67" s="61"/>
    </row>
    <row r="68" spans="19:95" s="24" customFormat="1" x14ac:dyDescent="0.25">
      <c r="S68" s="61"/>
      <c r="CQ68" s="61"/>
    </row>
    <row r="69" spans="19:95" s="24" customFormat="1" x14ac:dyDescent="0.25">
      <c r="S69" s="61"/>
      <c r="CQ69" s="61"/>
    </row>
    <row r="70" spans="19:95" s="24" customFormat="1" x14ac:dyDescent="0.25">
      <c r="S70" s="61"/>
      <c r="CQ70" s="61"/>
    </row>
    <row r="71" spans="19:95" s="24" customFormat="1" x14ac:dyDescent="0.25">
      <c r="S71" s="61"/>
      <c r="CQ71" s="61"/>
    </row>
    <row r="72" spans="19:95" s="24" customFormat="1" x14ac:dyDescent="0.25">
      <c r="S72" s="61"/>
      <c r="CQ72" s="61"/>
    </row>
    <row r="73" spans="19:95" s="24" customFormat="1" x14ac:dyDescent="0.25">
      <c r="S73" s="61"/>
      <c r="CQ73" s="61"/>
    </row>
    <row r="74" spans="19:95" s="24" customFormat="1" x14ac:dyDescent="0.25">
      <c r="S74" s="61"/>
      <c r="CQ74" s="61"/>
    </row>
    <row r="75" spans="19:95" s="24" customFormat="1" x14ac:dyDescent="0.25">
      <c r="S75" s="61"/>
      <c r="CQ75" s="61"/>
    </row>
    <row r="76" spans="19:95" s="24" customFormat="1" x14ac:dyDescent="0.25">
      <c r="S76" s="61"/>
      <c r="CQ76" s="61"/>
    </row>
    <row r="77" spans="19:95" s="24" customFormat="1" x14ac:dyDescent="0.25">
      <c r="S77" s="61"/>
      <c r="CQ77" s="61"/>
    </row>
    <row r="78" spans="19:95" s="24" customFormat="1" x14ac:dyDescent="0.25">
      <c r="S78" s="61"/>
      <c r="CQ78" s="61"/>
    </row>
    <row r="79" spans="19:95" s="24" customFormat="1" x14ac:dyDescent="0.25">
      <c r="S79" s="61"/>
      <c r="CQ79" s="61"/>
    </row>
    <row r="80" spans="19:95" s="24" customFormat="1" x14ac:dyDescent="0.25">
      <c r="S80" s="61"/>
      <c r="CQ80" s="61"/>
    </row>
    <row r="81" spans="19:95" s="24" customFormat="1" x14ac:dyDescent="0.25">
      <c r="S81" s="61"/>
      <c r="CQ81" s="61"/>
    </row>
    <row r="82" spans="19:95" s="24" customFormat="1" x14ac:dyDescent="0.25">
      <c r="S82" s="61"/>
      <c r="CQ82" s="61"/>
    </row>
    <row r="83" spans="19:95" s="24" customFormat="1" x14ac:dyDescent="0.25">
      <c r="S83" s="61"/>
      <c r="CQ83" s="61"/>
    </row>
    <row r="84" spans="19:95" s="24" customFormat="1" x14ac:dyDescent="0.25">
      <c r="S84" s="61"/>
      <c r="CQ84" s="61"/>
    </row>
    <row r="85" spans="19:95" s="24" customFormat="1" x14ac:dyDescent="0.25">
      <c r="S85" s="61"/>
      <c r="CQ85" s="61"/>
    </row>
    <row r="86" spans="19:95" s="24" customFormat="1" x14ac:dyDescent="0.25">
      <c r="S86" s="61"/>
      <c r="CQ86" s="61"/>
    </row>
    <row r="87" spans="19:95" s="24" customFormat="1" x14ac:dyDescent="0.25">
      <c r="S87" s="61"/>
      <c r="CQ87" s="61"/>
    </row>
    <row r="88" spans="19:95" s="24" customFormat="1" x14ac:dyDescent="0.25">
      <c r="S88" s="61"/>
      <c r="CQ88" s="61"/>
    </row>
    <row r="89" spans="19:95" s="24" customFormat="1" x14ac:dyDescent="0.25">
      <c r="S89" s="61"/>
      <c r="CQ89" s="61"/>
    </row>
    <row r="90" spans="19:95" s="24" customFormat="1" x14ac:dyDescent="0.25">
      <c r="S90" s="61"/>
      <c r="CQ90" s="61"/>
    </row>
    <row r="91" spans="19:95" s="24" customFormat="1" x14ac:dyDescent="0.25">
      <c r="S91" s="61"/>
      <c r="CQ91" s="61"/>
    </row>
    <row r="92" spans="19:95" s="24" customFormat="1" x14ac:dyDescent="0.25">
      <c r="S92" s="61"/>
      <c r="CQ92" s="61"/>
    </row>
    <row r="93" spans="19:95" s="24" customFormat="1" x14ac:dyDescent="0.25">
      <c r="S93" s="61"/>
      <c r="CQ93" s="61"/>
    </row>
    <row r="94" spans="19:95" s="24" customFormat="1" x14ac:dyDescent="0.25">
      <c r="S94" s="61"/>
      <c r="CQ94" s="61"/>
    </row>
    <row r="95" spans="19:95" s="24" customFormat="1" x14ac:dyDescent="0.25">
      <c r="S95" s="61"/>
      <c r="CQ95" s="61"/>
    </row>
    <row r="96" spans="19:95" s="24" customFormat="1" x14ac:dyDescent="0.25">
      <c r="S96" s="61"/>
      <c r="CQ96" s="61"/>
    </row>
    <row r="97" spans="19:95" s="24" customFormat="1" x14ac:dyDescent="0.25">
      <c r="S97" s="61"/>
      <c r="CQ97" s="61"/>
    </row>
    <row r="98" spans="19:95" s="24" customFormat="1" x14ac:dyDescent="0.25">
      <c r="S98" s="61"/>
      <c r="CQ98" s="61"/>
    </row>
    <row r="99" spans="19:95" s="24" customFormat="1" x14ac:dyDescent="0.25">
      <c r="S99" s="61"/>
      <c r="CQ99" s="61"/>
    </row>
    <row r="100" spans="19:95" s="24" customFormat="1" x14ac:dyDescent="0.25">
      <c r="S100" s="61"/>
      <c r="CQ100" s="61"/>
    </row>
    <row r="101" spans="19:95" s="24" customFormat="1" x14ac:dyDescent="0.25">
      <c r="S101" s="61"/>
      <c r="CQ101" s="61"/>
    </row>
    <row r="102" spans="19:95" s="24" customFormat="1" x14ac:dyDescent="0.25">
      <c r="S102" s="61"/>
      <c r="CQ102" s="61"/>
    </row>
    <row r="103" spans="19:95" s="24" customFormat="1" x14ac:dyDescent="0.25">
      <c r="S103" s="61"/>
      <c r="CQ103" s="61"/>
    </row>
    <row r="104" spans="19:95" s="24" customFormat="1" x14ac:dyDescent="0.25">
      <c r="S104" s="61"/>
      <c r="CQ104" s="61"/>
    </row>
    <row r="105" spans="19:95" s="24" customFormat="1" x14ac:dyDescent="0.25">
      <c r="S105" s="61"/>
      <c r="CQ105" s="61"/>
    </row>
    <row r="106" spans="19:95" s="24" customFormat="1" x14ac:dyDescent="0.25">
      <c r="S106" s="61"/>
      <c r="CQ106" s="61"/>
    </row>
    <row r="107" spans="19:95" s="24" customFormat="1" x14ac:dyDescent="0.25">
      <c r="S107" s="61"/>
      <c r="CQ107" s="61"/>
    </row>
    <row r="108" spans="19:95" s="24" customFormat="1" x14ac:dyDescent="0.25">
      <c r="S108" s="61"/>
      <c r="CQ108" s="61"/>
    </row>
    <row r="109" spans="19:95" s="24" customFormat="1" x14ac:dyDescent="0.25">
      <c r="S109" s="61"/>
      <c r="CQ109" s="61"/>
    </row>
    <row r="110" spans="19:95" s="24" customFormat="1" x14ac:dyDescent="0.25">
      <c r="S110" s="61"/>
      <c r="CQ110" s="61"/>
    </row>
    <row r="111" spans="19:95" s="24" customFormat="1" x14ac:dyDescent="0.25">
      <c r="S111" s="61"/>
      <c r="CQ111" s="61"/>
    </row>
    <row r="112" spans="19:95" s="24" customFormat="1" x14ac:dyDescent="0.25">
      <c r="S112" s="61"/>
      <c r="CQ112" s="61"/>
    </row>
    <row r="113" spans="1:101" x14ac:dyDescent="0.25">
      <c r="A113" s="24"/>
      <c r="B113" s="24"/>
      <c r="C113" s="24"/>
      <c r="D113" s="24"/>
      <c r="E113" s="24"/>
      <c r="F113" s="24"/>
      <c r="G113" s="24"/>
      <c r="H113" s="24"/>
      <c r="I113" s="24"/>
      <c r="J113" s="24"/>
      <c r="K113" s="24"/>
      <c r="L113" s="24"/>
      <c r="M113" s="24"/>
      <c r="N113" s="24"/>
      <c r="O113" s="24"/>
      <c r="P113" s="24"/>
      <c r="Q113" s="24"/>
      <c r="R113" s="24"/>
      <c r="S113" s="61"/>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61"/>
      <c r="CR113" s="24"/>
      <c r="CS113" s="24"/>
      <c r="CT113" s="24"/>
      <c r="CU113" s="24"/>
      <c r="CV113" s="24"/>
      <c r="CW113" s="24"/>
    </row>
    <row r="114" spans="1:101" x14ac:dyDescent="0.25">
      <c r="A114" s="24"/>
      <c r="B114" s="24"/>
      <c r="C114" s="24"/>
      <c r="D114" s="24"/>
      <c r="E114" s="24"/>
      <c r="F114" s="24"/>
      <c r="G114" s="24"/>
      <c r="H114" s="24"/>
      <c r="I114" s="24"/>
      <c r="J114" s="24"/>
      <c r="K114" s="24"/>
      <c r="L114" s="24"/>
      <c r="M114" s="24"/>
      <c r="N114" s="24"/>
      <c r="O114" s="24"/>
      <c r="P114" s="24"/>
      <c r="Q114" s="24"/>
      <c r="R114" s="24"/>
      <c r="S114" s="61"/>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61"/>
      <c r="CR114" s="24"/>
      <c r="CS114" s="24"/>
      <c r="CT114" s="24"/>
      <c r="CU114" s="24"/>
      <c r="CV114" s="24"/>
      <c r="CW114" s="24"/>
    </row>
    <row r="115" spans="1:101" x14ac:dyDescent="0.25">
      <c r="A115" s="24"/>
      <c r="B115" s="24"/>
      <c r="C115" s="24"/>
      <c r="D115" s="24"/>
      <c r="E115" s="24"/>
      <c r="F115" s="24"/>
      <c r="G115" s="24"/>
      <c r="H115" s="24"/>
      <c r="I115" s="24"/>
      <c r="J115" s="24"/>
      <c r="K115" s="24"/>
      <c r="L115" s="24"/>
      <c r="M115" s="24"/>
      <c r="N115" s="24"/>
      <c r="O115" s="24"/>
      <c r="P115" s="24"/>
      <c r="Q115" s="24"/>
      <c r="R115" s="24"/>
      <c r="S115" s="61"/>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61"/>
      <c r="CR115" s="24"/>
      <c r="CS115" s="24"/>
      <c r="CT115" s="24"/>
      <c r="CU115" s="24"/>
      <c r="CV115" s="24"/>
      <c r="CW115" s="24"/>
    </row>
    <row r="116" spans="1:101" x14ac:dyDescent="0.25">
      <c r="A116" s="24"/>
      <c r="B116" s="24"/>
      <c r="C116" s="24"/>
      <c r="D116" s="24"/>
      <c r="E116" s="24"/>
      <c r="F116" s="24"/>
      <c r="G116" s="24"/>
      <c r="H116" s="24"/>
      <c r="I116" s="24"/>
      <c r="J116" s="24"/>
      <c r="K116" s="24"/>
      <c r="L116" s="24"/>
      <c r="M116" s="24"/>
      <c r="N116" s="24"/>
      <c r="O116" s="24"/>
      <c r="P116" s="24"/>
      <c r="Q116" s="24"/>
      <c r="R116" s="24"/>
      <c r="S116" s="61"/>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61"/>
      <c r="CR116" s="24"/>
      <c r="CS116" s="24"/>
      <c r="CT116" s="24"/>
      <c r="CU116" s="24"/>
      <c r="CV116" s="24"/>
      <c r="CW116" s="24"/>
    </row>
    <row r="117" spans="1:101" x14ac:dyDescent="0.25">
      <c r="A117" s="24"/>
      <c r="B117" s="24"/>
      <c r="C117" s="24"/>
      <c r="D117" s="24"/>
      <c r="E117" s="24"/>
      <c r="F117" s="24"/>
      <c r="G117" s="24"/>
      <c r="H117" s="24"/>
      <c r="I117" s="24"/>
      <c r="J117" s="24"/>
      <c r="K117" s="24"/>
      <c r="L117" s="24"/>
      <c r="M117" s="24"/>
      <c r="N117" s="24"/>
      <c r="O117" s="24"/>
      <c r="P117" s="24"/>
      <c r="Q117" s="24"/>
      <c r="R117" s="24"/>
      <c r="S117" s="61"/>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61"/>
      <c r="CR117" s="24"/>
      <c r="CS117" s="24"/>
      <c r="CT117" s="24"/>
      <c r="CU117" s="24"/>
      <c r="CV117" s="24"/>
      <c r="CW117" s="24"/>
    </row>
    <row r="118" spans="1:101" x14ac:dyDescent="0.25">
      <c r="A118" s="24"/>
      <c r="B118" s="24"/>
      <c r="C118" s="24"/>
      <c r="D118" s="24"/>
      <c r="E118" s="24"/>
      <c r="F118" s="24"/>
      <c r="G118" s="24"/>
      <c r="H118" s="24"/>
      <c r="I118" s="24"/>
      <c r="J118" s="24"/>
      <c r="K118" s="24"/>
      <c r="L118" s="24"/>
      <c r="M118" s="24"/>
      <c r="N118" s="24"/>
      <c r="O118" s="24"/>
      <c r="P118" s="24"/>
      <c r="Q118" s="24"/>
      <c r="R118" s="24"/>
      <c r="S118" s="61"/>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61"/>
      <c r="CR118" s="24"/>
      <c r="CS118" s="24"/>
      <c r="CT118" s="24"/>
      <c r="CU118" s="24"/>
      <c r="CV118" s="24"/>
      <c r="CW118" s="24"/>
    </row>
    <row r="119" spans="1:101" x14ac:dyDescent="0.25">
      <c r="A119" s="24"/>
      <c r="B119" s="24"/>
      <c r="C119" s="24"/>
      <c r="D119" s="24"/>
      <c r="E119" s="24"/>
      <c r="F119" s="24"/>
      <c r="G119" s="24"/>
      <c r="H119" s="24"/>
      <c r="I119" s="24"/>
      <c r="J119" s="24"/>
      <c r="K119" s="24"/>
      <c r="L119" s="24"/>
      <c r="M119" s="24"/>
      <c r="N119" s="24"/>
      <c r="O119" s="24"/>
      <c r="P119" s="24"/>
      <c r="Q119" s="24"/>
      <c r="R119" s="24"/>
      <c r="S119" s="61"/>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61"/>
      <c r="CR119" s="24"/>
      <c r="CS119" s="24"/>
      <c r="CT119" s="24"/>
      <c r="CU119" s="24"/>
      <c r="CV119" s="24"/>
      <c r="CW119" s="24"/>
    </row>
    <row r="120" spans="1:101" x14ac:dyDescent="0.25">
      <c r="A120" s="24"/>
      <c r="B120" s="24"/>
      <c r="C120" s="24"/>
      <c r="D120" s="24"/>
      <c r="E120" s="24"/>
      <c r="F120" s="24"/>
      <c r="G120" s="24"/>
      <c r="H120" s="24"/>
      <c r="I120" s="24"/>
      <c r="J120" s="24"/>
      <c r="K120" s="24"/>
      <c r="L120" s="24"/>
      <c r="M120" s="24"/>
      <c r="N120" s="24"/>
      <c r="O120" s="24"/>
      <c r="P120" s="24"/>
      <c r="Q120" s="24"/>
      <c r="R120" s="24"/>
      <c r="S120" s="61"/>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61"/>
      <c r="CR120" s="24"/>
      <c r="CS120" s="24"/>
      <c r="CT120" s="24"/>
      <c r="CU120" s="24"/>
      <c r="CV120" s="24"/>
      <c r="CW120" s="24"/>
    </row>
    <row r="121" spans="1:101" x14ac:dyDescent="0.25">
      <c r="A121" s="24"/>
      <c r="B121" s="24"/>
      <c r="C121" s="24"/>
      <c r="D121" s="24"/>
      <c r="E121" s="24"/>
      <c r="F121" s="24"/>
      <c r="G121" s="24"/>
      <c r="H121" s="24"/>
      <c r="I121" s="24"/>
      <c r="J121" s="24"/>
      <c r="K121" s="24"/>
      <c r="L121" s="24"/>
      <c r="M121" s="24"/>
      <c r="N121" s="24"/>
      <c r="O121" s="24"/>
      <c r="P121" s="24"/>
      <c r="Q121" s="24"/>
      <c r="R121" s="24"/>
      <c r="S121" s="61"/>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61"/>
      <c r="CR121" s="24"/>
      <c r="CS121" s="24"/>
      <c r="CT121" s="24"/>
      <c r="CU121" s="24"/>
      <c r="CV121" s="24"/>
      <c r="CW121" s="24"/>
    </row>
    <row r="122" spans="1:101" x14ac:dyDescent="0.25">
      <c r="A122" s="24"/>
      <c r="B122" s="24"/>
      <c r="C122" s="24"/>
      <c r="D122" s="24"/>
      <c r="E122" s="24"/>
      <c r="F122" s="24"/>
      <c r="G122" s="24"/>
      <c r="H122" s="24"/>
      <c r="I122" s="24"/>
      <c r="J122" s="24"/>
      <c r="K122" s="24"/>
      <c r="L122" s="24"/>
      <c r="M122" s="24"/>
      <c r="N122" s="24"/>
      <c r="O122" s="24"/>
      <c r="P122" s="24"/>
      <c r="Q122" s="24"/>
      <c r="R122" s="24"/>
      <c r="S122" s="61"/>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61"/>
      <c r="CR122" s="24"/>
      <c r="CS122" s="24"/>
      <c r="CT122" s="24"/>
      <c r="CU122" s="24"/>
      <c r="CV122" s="24"/>
      <c r="CW122" s="24"/>
    </row>
    <row r="123" spans="1:101" x14ac:dyDescent="0.25">
      <c r="A123" s="24"/>
      <c r="B123" s="24"/>
      <c r="C123" s="24"/>
      <c r="D123" s="24"/>
      <c r="E123" s="24"/>
      <c r="F123" s="24"/>
      <c r="G123" s="24"/>
      <c r="H123" s="24"/>
      <c r="I123" s="24"/>
      <c r="J123" s="24"/>
      <c r="K123" s="24"/>
      <c r="L123" s="24"/>
      <c r="M123" s="24"/>
      <c r="N123" s="24"/>
      <c r="O123" s="24"/>
      <c r="P123" s="24"/>
      <c r="Q123" s="24"/>
      <c r="R123" s="24"/>
      <c r="S123" s="61"/>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61"/>
      <c r="CR123" s="24"/>
      <c r="CS123" s="24"/>
      <c r="CT123" s="24"/>
      <c r="CU123" s="24"/>
      <c r="CV123" s="24"/>
      <c r="CW123" s="24"/>
    </row>
    <row r="124" spans="1:101" x14ac:dyDescent="0.25">
      <c r="A124" s="24"/>
      <c r="B124" s="24"/>
      <c r="C124" s="24"/>
      <c r="D124" s="24"/>
      <c r="E124" s="24"/>
      <c r="F124" s="24"/>
      <c r="G124" s="24"/>
      <c r="H124" s="24"/>
      <c r="I124" s="24"/>
      <c r="J124" s="24"/>
      <c r="K124" s="24"/>
      <c r="L124" s="24"/>
      <c r="M124" s="24"/>
      <c r="N124" s="24"/>
      <c r="O124" s="24"/>
      <c r="P124" s="24"/>
      <c r="Q124" s="24"/>
      <c r="R124" s="24"/>
      <c r="S124" s="61"/>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61"/>
      <c r="CR124" s="24"/>
      <c r="CS124" s="24"/>
      <c r="CT124" s="24"/>
      <c r="CU124" s="24"/>
      <c r="CV124" s="24"/>
      <c r="CW124" s="24"/>
    </row>
    <row r="125" spans="1:101" x14ac:dyDescent="0.25">
      <c r="A125" s="24"/>
      <c r="B125" s="24"/>
      <c r="C125" s="24"/>
      <c r="D125" s="24"/>
      <c r="E125" s="24"/>
      <c r="F125" s="24"/>
      <c r="G125" s="24"/>
      <c r="H125" s="24"/>
      <c r="I125" s="24"/>
      <c r="J125" s="24"/>
      <c r="K125" s="24"/>
      <c r="L125" s="24"/>
      <c r="M125" s="24"/>
      <c r="N125" s="24"/>
      <c r="O125" s="24"/>
      <c r="P125" s="24"/>
      <c r="Q125" s="24"/>
      <c r="R125" s="24"/>
      <c r="S125" s="61"/>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61"/>
      <c r="CR125" s="24"/>
      <c r="CS125" s="24"/>
      <c r="CT125" s="24"/>
      <c r="CU125" s="24"/>
      <c r="CV125" s="24"/>
      <c r="CW125" s="24"/>
    </row>
    <row r="126" spans="1:101" x14ac:dyDescent="0.25">
      <c r="A126" s="24"/>
      <c r="B126" s="24"/>
      <c r="C126" s="24"/>
      <c r="D126" s="24"/>
      <c r="E126" s="24"/>
      <c r="F126" s="24"/>
      <c r="G126" s="24"/>
      <c r="H126" s="24"/>
      <c r="I126" s="24"/>
      <c r="J126" s="24"/>
      <c r="K126" s="24"/>
      <c r="L126" s="24"/>
      <c r="M126" s="24"/>
      <c r="N126" s="24"/>
      <c r="O126" s="24"/>
      <c r="P126" s="24"/>
      <c r="Q126" s="24"/>
      <c r="R126" s="24"/>
      <c r="S126" s="61"/>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61"/>
      <c r="CR126" s="24"/>
      <c r="CS126" s="24"/>
      <c r="CT126" s="24"/>
      <c r="CU126" s="24"/>
      <c r="CV126" s="24"/>
      <c r="CW126" s="24"/>
    </row>
    <row r="127" spans="1:101" x14ac:dyDescent="0.25">
      <c r="A127" s="24"/>
      <c r="B127" s="24"/>
      <c r="C127" s="24"/>
      <c r="D127" s="24"/>
      <c r="E127" s="24"/>
      <c r="F127" s="24"/>
      <c r="G127" s="24"/>
      <c r="H127" s="24"/>
      <c r="I127" s="24"/>
      <c r="J127" s="24"/>
      <c r="K127" s="24"/>
      <c r="L127" s="24"/>
      <c r="M127" s="24"/>
      <c r="N127" s="24"/>
      <c r="O127" s="24"/>
      <c r="P127" s="24"/>
      <c r="Q127" s="24"/>
      <c r="R127" s="24"/>
      <c r="S127" s="61"/>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61"/>
      <c r="CR127" s="24"/>
      <c r="CS127" s="24"/>
      <c r="CT127" s="24"/>
      <c r="CU127" s="24"/>
      <c r="CV127" s="24"/>
      <c r="CW127" s="24"/>
    </row>
    <row r="128" spans="1:101" x14ac:dyDescent="0.25">
      <c r="CS128" s="24"/>
      <c r="CT128" s="24"/>
      <c r="CU128" s="24"/>
      <c r="CV128" s="24"/>
      <c r="CW128" s="24"/>
    </row>
    <row r="129" spans="97:101" x14ac:dyDescent="0.25">
      <c r="CS129" s="24"/>
      <c r="CT129" s="24"/>
      <c r="CU129" s="24"/>
      <c r="CV129" s="24"/>
      <c r="CW129" s="24"/>
    </row>
    <row r="130" spans="97:101" x14ac:dyDescent="0.25">
      <c r="CS130" s="24"/>
      <c r="CT130" s="24"/>
      <c r="CU130" s="24"/>
      <c r="CV130" s="24"/>
      <c r="CW130" s="24"/>
    </row>
    <row r="131" spans="97:101" x14ac:dyDescent="0.25">
      <c r="CS131" s="24"/>
      <c r="CT131" s="24"/>
      <c r="CU131" s="24"/>
      <c r="CV131" s="24"/>
      <c r="CW131" s="24"/>
    </row>
    <row r="132" spans="97:101" x14ac:dyDescent="0.25">
      <c r="CS132" s="24"/>
      <c r="CT132" s="24"/>
      <c r="CU132" s="24"/>
      <c r="CV132" s="24"/>
      <c r="CW132" s="24"/>
    </row>
    <row r="133" spans="97:101" x14ac:dyDescent="0.25">
      <c r="CS133" s="24"/>
      <c r="CT133" s="24"/>
      <c r="CU133" s="24"/>
      <c r="CV133" s="24"/>
      <c r="CW133" s="24"/>
    </row>
    <row r="134" spans="97:101" x14ac:dyDescent="0.25">
      <c r="CS134" s="24"/>
      <c r="CT134" s="24"/>
      <c r="CU134" s="24"/>
      <c r="CV134" s="24"/>
      <c r="CW134" s="24"/>
    </row>
    <row r="135" spans="97:101" x14ac:dyDescent="0.25">
      <c r="CS135" s="24"/>
      <c r="CT135" s="24"/>
      <c r="CU135" s="24"/>
      <c r="CV135" s="24"/>
      <c r="CW135" s="24"/>
    </row>
    <row r="136" spans="97:101" x14ac:dyDescent="0.25">
      <c r="CS136" s="24"/>
      <c r="CT136" s="24"/>
      <c r="CU136" s="24"/>
      <c r="CV136" s="24"/>
      <c r="CW136" s="24"/>
    </row>
    <row r="137" spans="97:101" x14ac:dyDescent="0.25">
      <c r="CS137" s="24"/>
      <c r="CT137" s="24"/>
      <c r="CU137" s="24"/>
      <c r="CV137" s="24"/>
      <c r="CW137" s="24"/>
    </row>
    <row r="138" spans="97:101" x14ac:dyDescent="0.25">
      <c r="CS138" s="24"/>
      <c r="CT138" s="24"/>
      <c r="CU138" s="24"/>
      <c r="CV138" s="24"/>
      <c r="CW138" s="24"/>
    </row>
    <row r="139" spans="97:101" x14ac:dyDescent="0.25">
      <c r="CS139" s="24"/>
      <c r="CT139" s="24"/>
      <c r="CU139" s="24"/>
      <c r="CV139" s="24"/>
      <c r="CW139" s="24"/>
    </row>
    <row r="140" spans="97:101" x14ac:dyDescent="0.25">
      <c r="CS140" s="24"/>
      <c r="CT140" s="24"/>
      <c r="CU140" s="24"/>
      <c r="CV140" s="24"/>
      <c r="CW140" s="24"/>
    </row>
    <row r="141" spans="97:101" x14ac:dyDescent="0.25">
      <c r="CS141" s="24"/>
      <c r="CT141" s="24"/>
      <c r="CU141" s="24"/>
      <c r="CV141" s="24"/>
      <c r="CW141" s="24"/>
    </row>
    <row r="142" spans="97:101" x14ac:dyDescent="0.25">
      <c r="CS142" s="24"/>
      <c r="CT142" s="24"/>
      <c r="CU142" s="24"/>
      <c r="CV142" s="24"/>
      <c r="CW142" s="24"/>
    </row>
    <row r="143" spans="97:101" x14ac:dyDescent="0.25">
      <c r="CS143" s="24"/>
      <c r="CT143" s="24"/>
      <c r="CU143" s="24"/>
      <c r="CV143" s="24"/>
      <c r="CW143" s="24"/>
    </row>
    <row r="144" spans="97:101" x14ac:dyDescent="0.25">
      <c r="CS144" s="24"/>
      <c r="CT144" s="24"/>
      <c r="CU144" s="24"/>
      <c r="CV144" s="24"/>
      <c r="CW144" s="24"/>
    </row>
    <row r="145" spans="97:101" x14ac:dyDescent="0.25">
      <c r="CS145" s="24"/>
      <c r="CT145" s="24"/>
      <c r="CU145" s="24"/>
      <c r="CV145" s="24"/>
      <c r="CW145" s="24"/>
    </row>
    <row r="146" spans="97:101" x14ac:dyDescent="0.25">
      <c r="CS146" s="24"/>
      <c r="CT146" s="24"/>
      <c r="CU146" s="24"/>
      <c r="CV146" s="24"/>
      <c r="CW146" s="24"/>
    </row>
    <row r="147" spans="97:101" x14ac:dyDescent="0.25">
      <c r="CS147" s="24"/>
      <c r="CT147" s="24"/>
      <c r="CU147" s="24"/>
      <c r="CV147" s="24"/>
      <c r="CW147" s="24"/>
    </row>
    <row r="148" spans="97:101" x14ac:dyDescent="0.25">
      <c r="CS148" s="24"/>
      <c r="CT148" s="24"/>
      <c r="CU148" s="24"/>
      <c r="CV148" s="24"/>
      <c r="CW148" s="24"/>
    </row>
    <row r="149" spans="97:101" x14ac:dyDescent="0.25">
      <c r="CS149" s="24"/>
      <c r="CT149" s="24"/>
      <c r="CU149" s="24"/>
      <c r="CV149" s="24"/>
      <c r="CW149" s="24"/>
    </row>
    <row r="150" spans="97:101" x14ac:dyDescent="0.25">
      <c r="CS150" s="24"/>
      <c r="CT150" s="24"/>
      <c r="CU150" s="24"/>
      <c r="CV150" s="24"/>
      <c r="CW150" s="24"/>
    </row>
    <row r="151" spans="97:101" x14ac:dyDescent="0.25">
      <c r="CS151" s="24"/>
      <c r="CT151" s="24"/>
      <c r="CU151" s="24"/>
      <c r="CV151" s="24"/>
      <c r="CW151" s="24"/>
    </row>
    <row r="152" spans="97:101" x14ac:dyDescent="0.25">
      <c r="CS152" s="24"/>
      <c r="CT152" s="24"/>
      <c r="CU152" s="24"/>
      <c r="CV152" s="24"/>
      <c r="CW152" s="24"/>
    </row>
    <row r="153" spans="97:101" x14ac:dyDescent="0.25">
      <c r="CS153" s="24"/>
      <c r="CT153" s="24"/>
      <c r="CU153" s="24"/>
      <c r="CV153" s="24"/>
      <c r="CW153" s="24"/>
    </row>
    <row r="154" spans="97:101" x14ac:dyDescent="0.25">
      <c r="CS154" s="24"/>
      <c r="CT154" s="24"/>
      <c r="CU154" s="24"/>
      <c r="CV154" s="24"/>
      <c r="CW154" s="24"/>
    </row>
    <row r="155" spans="97:101" x14ac:dyDescent="0.25">
      <c r="CS155" s="24"/>
      <c r="CT155" s="24"/>
      <c r="CU155" s="24"/>
      <c r="CV155" s="24"/>
      <c r="CW155" s="24"/>
    </row>
    <row r="156" spans="97:101" x14ac:dyDescent="0.25">
      <c r="CS156" s="24"/>
      <c r="CT156" s="24"/>
      <c r="CU156" s="24"/>
      <c r="CV156" s="24"/>
      <c r="CW156" s="24"/>
    </row>
    <row r="157" spans="97:101" x14ac:dyDescent="0.25">
      <c r="CS157" s="24"/>
      <c r="CT157" s="24"/>
      <c r="CU157" s="24"/>
      <c r="CV157" s="24"/>
      <c r="CW157" s="24"/>
    </row>
    <row r="158" spans="97:101" x14ac:dyDescent="0.25">
      <c r="CS158" s="24"/>
      <c r="CT158" s="24"/>
      <c r="CU158" s="24"/>
      <c r="CV158" s="24"/>
      <c r="CW158" s="24"/>
    </row>
    <row r="159" spans="97:101" x14ac:dyDescent="0.25">
      <c r="CS159" s="24"/>
      <c r="CT159" s="24"/>
      <c r="CU159" s="24"/>
      <c r="CV159" s="24"/>
      <c r="CW159" s="24"/>
    </row>
    <row r="160" spans="97:101" x14ac:dyDescent="0.25">
      <c r="CS160" s="24"/>
      <c r="CT160" s="24"/>
      <c r="CU160" s="24"/>
      <c r="CV160" s="24"/>
      <c r="CW160" s="24"/>
    </row>
    <row r="161" spans="97:101" x14ac:dyDescent="0.25">
      <c r="CS161" s="24"/>
      <c r="CT161" s="24"/>
      <c r="CU161" s="24"/>
      <c r="CV161" s="24"/>
      <c r="CW161" s="24"/>
    </row>
    <row r="162" spans="97:101" x14ac:dyDescent="0.25">
      <c r="CS162" s="24"/>
      <c r="CT162" s="24"/>
      <c r="CU162" s="24"/>
      <c r="CV162" s="24"/>
      <c r="CW162" s="24"/>
    </row>
    <row r="163" spans="97:101" x14ac:dyDescent="0.25">
      <c r="CS163" s="24"/>
      <c r="CT163" s="24"/>
      <c r="CU163" s="24"/>
      <c r="CV163" s="24"/>
      <c r="CW163" s="24"/>
    </row>
    <row r="164" spans="97:101" x14ac:dyDescent="0.25">
      <c r="CS164" s="24"/>
      <c r="CT164" s="24"/>
      <c r="CU164" s="24"/>
      <c r="CV164" s="24"/>
      <c r="CW164" s="24"/>
    </row>
    <row r="165" spans="97:101" x14ac:dyDescent="0.25">
      <c r="CS165" s="24"/>
      <c r="CT165" s="24"/>
      <c r="CU165" s="24"/>
      <c r="CV165" s="24"/>
      <c r="CW165" s="24"/>
    </row>
    <row r="166" spans="97:101" x14ac:dyDescent="0.25">
      <c r="CS166" s="24"/>
      <c r="CT166" s="24"/>
      <c r="CU166" s="24"/>
      <c r="CV166" s="24"/>
      <c r="CW166" s="24"/>
    </row>
    <row r="167" spans="97:101" x14ac:dyDescent="0.25">
      <c r="CS167" s="24"/>
      <c r="CT167" s="24"/>
      <c r="CU167" s="24"/>
      <c r="CV167" s="24"/>
      <c r="CW167" s="24"/>
    </row>
    <row r="168" spans="97:101" x14ac:dyDescent="0.25">
      <c r="CS168" s="24"/>
      <c r="CT168" s="24"/>
      <c r="CU168" s="24"/>
      <c r="CV168" s="24"/>
      <c r="CW168" s="24"/>
    </row>
    <row r="169" spans="97:101" x14ac:dyDescent="0.25">
      <c r="CS169" s="24"/>
      <c r="CT169" s="24"/>
      <c r="CU169" s="24"/>
      <c r="CV169" s="24"/>
      <c r="CW169" s="24"/>
    </row>
    <row r="170" spans="97:101" x14ac:dyDescent="0.25">
      <c r="CS170" s="24"/>
      <c r="CT170" s="24"/>
      <c r="CU170" s="24"/>
      <c r="CV170" s="24"/>
      <c r="CW170" s="24"/>
    </row>
    <row r="171" spans="97:101" x14ac:dyDescent="0.25">
      <c r="CS171" s="24"/>
      <c r="CT171" s="24"/>
      <c r="CU171" s="24"/>
      <c r="CV171" s="24"/>
      <c r="CW171" s="24"/>
    </row>
    <row r="172" spans="97:101" x14ac:dyDescent="0.25">
      <c r="CS172" s="24"/>
      <c r="CT172" s="24"/>
      <c r="CU172" s="24"/>
      <c r="CV172" s="24"/>
      <c r="CW172" s="24"/>
    </row>
    <row r="173" spans="97:101" x14ac:dyDescent="0.25">
      <c r="CS173" s="24"/>
      <c r="CT173" s="24"/>
      <c r="CU173" s="24"/>
      <c r="CV173" s="24"/>
      <c r="CW173" s="24"/>
    </row>
    <row r="174" spans="97:101" x14ac:dyDescent="0.25">
      <c r="CS174" s="24"/>
      <c r="CT174" s="24"/>
      <c r="CU174" s="24"/>
      <c r="CV174" s="24"/>
      <c r="CW174" s="24"/>
    </row>
    <row r="175" spans="97:101" x14ac:dyDescent="0.25">
      <c r="CS175" s="24"/>
      <c r="CT175" s="24"/>
      <c r="CU175" s="24"/>
      <c r="CV175" s="24"/>
      <c r="CW175" s="24"/>
    </row>
    <row r="176" spans="97:101" x14ac:dyDescent="0.25">
      <c r="CS176" s="24"/>
      <c r="CT176" s="24"/>
      <c r="CU176" s="24"/>
      <c r="CV176" s="24"/>
      <c r="CW176" s="24"/>
    </row>
    <row r="177" spans="97:101" x14ac:dyDescent="0.25">
      <c r="CS177" s="24"/>
      <c r="CT177" s="24"/>
      <c r="CU177" s="24"/>
      <c r="CV177" s="24"/>
      <c r="CW177" s="24"/>
    </row>
    <row r="178" spans="97:101" x14ac:dyDescent="0.25">
      <c r="CS178" s="24"/>
      <c r="CT178" s="24"/>
      <c r="CU178" s="24"/>
      <c r="CV178" s="24"/>
      <c r="CW178" s="24"/>
    </row>
    <row r="179" spans="97:101" x14ac:dyDescent="0.25">
      <c r="CS179" s="24"/>
      <c r="CT179" s="24"/>
      <c r="CU179" s="24"/>
      <c r="CV179" s="24"/>
      <c r="CW179" s="24"/>
    </row>
    <row r="180" spans="97:101" x14ac:dyDescent="0.25">
      <c r="CS180" s="24"/>
      <c r="CT180" s="24"/>
      <c r="CU180" s="24"/>
      <c r="CV180" s="24"/>
      <c r="CW180" s="24"/>
    </row>
    <row r="181" spans="97:101" x14ac:dyDescent="0.25">
      <c r="CS181" s="24"/>
      <c r="CT181" s="24"/>
      <c r="CU181" s="24"/>
      <c r="CV181" s="24"/>
      <c r="CW181" s="24"/>
    </row>
    <row r="182" spans="97:101" x14ac:dyDescent="0.25">
      <c r="CS182" s="24"/>
      <c r="CT182" s="24"/>
      <c r="CU182" s="24"/>
      <c r="CV182" s="24"/>
      <c r="CW182" s="24"/>
    </row>
    <row r="183" spans="97:101" x14ac:dyDescent="0.25">
      <c r="CS183" s="24"/>
      <c r="CT183" s="24"/>
      <c r="CU183" s="24"/>
      <c r="CV183" s="24"/>
      <c r="CW183" s="24"/>
    </row>
    <row r="184" spans="97:101" x14ac:dyDescent="0.25">
      <c r="CS184" s="24"/>
      <c r="CT184" s="24"/>
      <c r="CU184" s="24"/>
      <c r="CV184" s="24"/>
      <c r="CW184" s="24"/>
    </row>
    <row r="185" spans="97:101" x14ac:dyDescent="0.25">
      <c r="CS185" s="24"/>
      <c r="CT185" s="24"/>
      <c r="CU185" s="24"/>
      <c r="CV185" s="24"/>
      <c r="CW185" s="24"/>
    </row>
    <row r="186" spans="97:101" x14ac:dyDescent="0.25">
      <c r="CS186" s="24"/>
      <c r="CT186" s="24"/>
      <c r="CU186" s="24"/>
      <c r="CV186" s="24"/>
      <c r="CW186" s="24"/>
    </row>
    <row r="187" spans="97:101" x14ac:dyDescent="0.25">
      <c r="CS187" s="24"/>
      <c r="CT187" s="24"/>
      <c r="CU187" s="24"/>
      <c r="CV187" s="24"/>
      <c r="CW187" s="24"/>
    </row>
    <row r="188" spans="97:101" x14ac:dyDescent="0.25">
      <c r="CS188" s="24"/>
      <c r="CT188" s="24"/>
      <c r="CU188" s="24"/>
      <c r="CV188" s="24"/>
      <c r="CW188" s="24"/>
    </row>
    <row r="189" spans="97:101" x14ac:dyDescent="0.25">
      <c r="CS189" s="24"/>
      <c r="CT189" s="24"/>
      <c r="CU189" s="24"/>
      <c r="CV189" s="24"/>
      <c r="CW189" s="24"/>
    </row>
    <row r="190" spans="97:101" x14ac:dyDescent="0.25">
      <c r="CS190" s="24"/>
      <c r="CT190" s="24"/>
      <c r="CU190" s="24"/>
      <c r="CV190" s="24"/>
      <c r="CW190" s="24"/>
    </row>
    <row r="191" spans="97:101" x14ac:dyDescent="0.25">
      <c r="CS191" s="24"/>
      <c r="CT191" s="24"/>
      <c r="CU191" s="24"/>
      <c r="CV191" s="24"/>
      <c r="CW191" s="24"/>
    </row>
    <row r="192" spans="97:101" x14ac:dyDescent="0.25">
      <c r="CS192" s="24"/>
      <c r="CT192" s="24"/>
      <c r="CU192" s="24"/>
      <c r="CV192" s="24"/>
      <c r="CW192" s="24"/>
    </row>
    <row r="193" spans="97:101" x14ac:dyDescent="0.25">
      <c r="CS193" s="24"/>
      <c r="CT193" s="24"/>
      <c r="CU193" s="24"/>
      <c r="CV193" s="24"/>
      <c r="CW193" s="24"/>
    </row>
    <row r="194" spans="97:101" x14ac:dyDescent="0.25">
      <c r="CS194" s="24"/>
      <c r="CT194" s="24"/>
      <c r="CU194" s="24"/>
      <c r="CV194" s="24"/>
      <c r="CW194" s="24"/>
    </row>
    <row r="195" spans="97:101" x14ac:dyDescent="0.25">
      <c r="CS195" s="24"/>
      <c r="CT195" s="24"/>
      <c r="CU195" s="24"/>
      <c r="CV195" s="24"/>
      <c r="CW195" s="24"/>
    </row>
    <row r="196" spans="97:101" x14ac:dyDescent="0.25">
      <c r="CS196" s="24"/>
      <c r="CT196" s="24"/>
      <c r="CU196" s="24"/>
      <c r="CV196" s="24"/>
      <c r="CW196" s="24"/>
    </row>
    <row r="197" spans="97:101" x14ac:dyDescent="0.25">
      <c r="CS197" s="24"/>
      <c r="CT197" s="24"/>
      <c r="CU197" s="24"/>
      <c r="CV197" s="24"/>
      <c r="CW197" s="24"/>
    </row>
    <row r="198" spans="97:101" x14ac:dyDescent="0.25">
      <c r="CS198" s="24"/>
      <c r="CT198" s="24"/>
      <c r="CU198" s="24"/>
      <c r="CV198" s="24"/>
      <c r="CW198" s="24"/>
    </row>
    <row r="199" spans="97:101" x14ac:dyDescent="0.25">
      <c r="CS199" s="24"/>
      <c r="CT199" s="24"/>
      <c r="CU199" s="24"/>
      <c r="CV199" s="24"/>
      <c r="CW199" s="24"/>
    </row>
    <row r="200" spans="97:101" x14ac:dyDescent="0.25">
      <c r="CS200" s="24"/>
      <c r="CT200" s="24"/>
      <c r="CU200" s="24"/>
      <c r="CV200" s="24"/>
      <c r="CW200" s="24"/>
    </row>
    <row r="201" spans="97:101" x14ac:dyDescent="0.25">
      <c r="CS201" s="24"/>
      <c r="CT201" s="24"/>
      <c r="CU201" s="24"/>
      <c r="CV201" s="24"/>
      <c r="CW201" s="24"/>
    </row>
    <row r="202" spans="97:101" x14ac:dyDescent="0.25">
      <c r="CS202" s="24"/>
      <c r="CT202" s="24"/>
      <c r="CU202" s="24"/>
      <c r="CV202" s="24"/>
      <c r="CW202" s="24"/>
    </row>
    <row r="203" spans="97:101" x14ac:dyDescent="0.25">
      <c r="CS203" s="24"/>
      <c r="CT203" s="24"/>
      <c r="CU203" s="24"/>
      <c r="CV203" s="24"/>
      <c r="CW203" s="24"/>
    </row>
    <row r="204" spans="97:101" x14ac:dyDescent="0.25">
      <c r="CS204" s="24"/>
      <c r="CT204" s="24"/>
      <c r="CU204" s="24"/>
      <c r="CV204" s="24"/>
      <c r="CW204" s="24"/>
    </row>
    <row r="205" spans="97:101" x14ac:dyDescent="0.25">
      <c r="CS205" s="24"/>
      <c r="CT205" s="24"/>
      <c r="CU205" s="24"/>
      <c r="CV205" s="24"/>
      <c r="CW205" s="24"/>
    </row>
    <row r="206" spans="97:101" x14ac:dyDescent="0.25">
      <c r="CS206" s="24"/>
      <c r="CT206" s="24"/>
      <c r="CU206" s="24"/>
      <c r="CV206" s="24"/>
      <c r="CW206" s="24"/>
    </row>
    <row r="207" spans="97:101" x14ac:dyDescent="0.25">
      <c r="CS207" s="24"/>
      <c r="CT207" s="24"/>
      <c r="CU207" s="24"/>
      <c r="CV207" s="24"/>
      <c r="CW207" s="24"/>
    </row>
    <row r="208" spans="97:101" x14ac:dyDescent="0.25">
      <c r="CS208" s="24"/>
      <c r="CT208" s="24"/>
      <c r="CU208" s="24"/>
      <c r="CV208" s="24"/>
      <c r="CW208" s="24"/>
    </row>
    <row r="209" spans="97:101" x14ac:dyDescent="0.25">
      <c r="CS209" s="24"/>
      <c r="CT209" s="24"/>
      <c r="CU209" s="24"/>
      <c r="CV209" s="24"/>
      <c r="CW209" s="24"/>
    </row>
    <row r="210" spans="97:101" x14ac:dyDescent="0.25">
      <c r="CS210" s="24"/>
      <c r="CT210" s="24"/>
      <c r="CU210" s="24"/>
      <c r="CV210" s="24"/>
      <c r="CW210" s="24"/>
    </row>
    <row r="211" spans="97:101" x14ac:dyDescent="0.25">
      <c r="CS211" s="24"/>
      <c r="CT211" s="24"/>
      <c r="CU211" s="24"/>
      <c r="CV211" s="24"/>
      <c r="CW211" s="24"/>
    </row>
    <row r="212" spans="97:101" x14ac:dyDescent="0.25">
      <c r="CS212" s="24"/>
      <c r="CT212" s="24"/>
      <c r="CU212" s="24"/>
      <c r="CV212" s="24"/>
      <c r="CW212" s="24"/>
    </row>
    <row r="213" spans="97:101" x14ac:dyDescent="0.25">
      <c r="CS213" s="24"/>
      <c r="CT213" s="24"/>
      <c r="CU213" s="24"/>
      <c r="CV213" s="24"/>
      <c r="CW213" s="24"/>
    </row>
    <row r="214" spans="97:101" x14ac:dyDescent="0.25">
      <c r="CS214" s="24"/>
      <c r="CT214" s="24"/>
      <c r="CU214" s="24"/>
      <c r="CV214" s="24"/>
      <c r="CW214" s="24"/>
    </row>
    <row r="215" spans="97:101" x14ac:dyDescent="0.25">
      <c r="CS215" s="24"/>
      <c r="CT215" s="24"/>
      <c r="CU215" s="24"/>
      <c r="CV215" s="24"/>
      <c r="CW215" s="24"/>
    </row>
    <row r="216" spans="97:101" x14ac:dyDescent="0.25">
      <c r="CS216" s="24"/>
      <c r="CT216" s="24"/>
      <c r="CU216" s="24"/>
      <c r="CV216" s="24"/>
      <c r="CW216" s="24"/>
    </row>
    <row r="217" spans="97:101" x14ac:dyDescent="0.25">
      <c r="CS217" s="24"/>
      <c r="CT217" s="24"/>
      <c r="CU217" s="24"/>
      <c r="CV217" s="24"/>
      <c r="CW217" s="24"/>
    </row>
    <row r="218" spans="97:101" x14ac:dyDescent="0.25">
      <c r="CS218" s="24"/>
      <c r="CT218" s="24"/>
      <c r="CU218" s="24"/>
      <c r="CV218" s="24"/>
      <c r="CW218" s="24"/>
    </row>
    <row r="219" spans="97:101" x14ac:dyDescent="0.25">
      <c r="CS219" s="24"/>
      <c r="CT219" s="24"/>
      <c r="CU219" s="24"/>
      <c r="CV219" s="24"/>
      <c r="CW219" s="24"/>
    </row>
    <row r="220" spans="97:101" x14ac:dyDescent="0.25">
      <c r="CS220" s="24"/>
      <c r="CT220" s="24"/>
      <c r="CU220" s="24"/>
      <c r="CV220" s="24"/>
      <c r="CW220" s="24"/>
    </row>
    <row r="221" spans="97:101" x14ac:dyDescent="0.25">
      <c r="CS221" s="24"/>
      <c r="CT221" s="24"/>
      <c r="CU221" s="24"/>
      <c r="CV221" s="24"/>
      <c r="CW221" s="24"/>
    </row>
    <row r="222" spans="97:101" x14ac:dyDescent="0.25">
      <c r="CS222" s="24"/>
      <c r="CT222" s="24"/>
      <c r="CU222" s="24"/>
      <c r="CV222" s="24"/>
      <c r="CW222" s="24"/>
    </row>
    <row r="223" spans="97:101" x14ac:dyDescent="0.25">
      <c r="CS223" s="24"/>
      <c r="CT223" s="24"/>
      <c r="CU223" s="24"/>
      <c r="CV223" s="24"/>
      <c r="CW223" s="24"/>
    </row>
    <row r="224" spans="97:101" x14ac:dyDescent="0.25">
      <c r="CS224" s="24"/>
      <c r="CT224" s="24"/>
      <c r="CU224" s="24"/>
      <c r="CV224" s="24"/>
      <c r="CW224" s="24"/>
    </row>
    <row r="225" spans="97:101" x14ac:dyDescent="0.25">
      <c r="CS225" s="24"/>
      <c r="CT225" s="24"/>
      <c r="CU225" s="24"/>
      <c r="CV225" s="24"/>
      <c r="CW225" s="24"/>
    </row>
    <row r="226" spans="97:101" x14ac:dyDescent="0.25">
      <c r="CS226" s="24"/>
      <c r="CT226" s="24"/>
      <c r="CU226" s="24"/>
      <c r="CV226" s="24"/>
      <c r="CW226" s="24"/>
    </row>
    <row r="227" spans="97:101" x14ac:dyDescent="0.25">
      <c r="CS227" s="24"/>
      <c r="CT227" s="24"/>
      <c r="CU227" s="24"/>
      <c r="CV227" s="24"/>
      <c r="CW227" s="24"/>
    </row>
    <row r="228" spans="97:101" x14ac:dyDescent="0.25">
      <c r="CS228" s="24"/>
      <c r="CT228" s="24"/>
      <c r="CU228" s="24"/>
      <c r="CV228" s="24"/>
      <c r="CW228" s="24"/>
    </row>
    <row r="229" spans="97:101" x14ac:dyDescent="0.25">
      <c r="CS229" s="24"/>
      <c r="CT229" s="24"/>
      <c r="CU229" s="24"/>
      <c r="CV229" s="24"/>
      <c r="CW229" s="24"/>
    </row>
    <row r="230" spans="97:101" x14ac:dyDescent="0.25">
      <c r="CS230" s="24"/>
      <c r="CT230" s="24"/>
      <c r="CU230" s="24"/>
      <c r="CV230" s="24"/>
      <c r="CW230" s="24"/>
    </row>
    <row r="231" spans="97:101" x14ac:dyDescent="0.25">
      <c r="CS231" s="24"/>
      <c r="CT231" s="24"/>
      <c r="CU231" s="24"/>
      <c r="CV231" s="24"/>
      <c r="CW231" s="24"/>
    </row>
    <row r="232" spans="97:101" x14ac:dyDescent="0.25">
      <c r="CS232" s="24"/>
      <c r="CT232" s="24"/>
      <c r="CU232" s="24"/>
      <c r="CV232" s="24"/>
      <c r="CW232" s="24"/>
    </row>
    <row r="233" spans="97:101" x14ac:dyDescent="0.25">
      <c r="CS233" s="24"/>
      <c r="CT233" s="24"/>
      <c r="CU233" s="24"/>
      <c r="CV233" s="24"/>
      <c r="CW233" s="24"/>
    </row>
    <row r="234" spans="97:101" x14ac:dyDescent="0.25">
      <c r="CS234" s="24"/>
      <c r="CT234" s="24"/>
      <c r="CU234" s="24"/>
      <c r="CV234" s="24"/>
      <c r="CW234" s="24"/>
    </row>
    <row r="235" spans="97:101" x14ac:dyDescent="0.25">
      <c r="CS235" s="24"/>
      <c r="CT235" s="24"/>
      <c r="CU235" s="24"/>
      <c r="CV235" s="24"/>
      <c r="CW235" s="24"/>
    </row>
    <row r="236" spans="97:101" x14ac:dyDescent="0.25">
      <c r="CS236" s="24"/>
      <c r="CT236" s="24"/>
      <c r="CU236" s="24"/>
      <c r="CV236" s="24"/>
      <c r="CW236" s="24"/>
    </row>
    <row r="237" spans="97:101" x14ac:dyDescent="0.25">
      <c r="CS237" s="24"/>
      <c r="CT237" s="24"/>
      <c r="CU237" s="24"/>
      <c r="CV237" s="24"/>
      <c r="CW237" s="24"/>
    </row>
    <row r="238" spans="97:101" x14ac:dyDescent="0.25">
      <c r="CS238" s="24"/>
      <c r="CT238" s="24"/>
      <c r="CU238" s="24"/>
      <c r="CV238" s="24"/>
      <c r="CW238" s="24"/>
    </row>
    <row r="239" spans="97:101" x14ac:dyDescent="0.25">
      <c r="CS239" s="24"/>
      <c r="CT239" s="24"/>
      <c r="CU239" s="24"/>
      <c r="CV239" s="24"/>
      <c r="CW239" s="24"/>
    </row>
    <row r="240" spans="97:101" x14ac:dyDescent="0.25">
      <c r="CS240" s="24"/>
      <c r="CT240" s="24"/>
      <c r="CU240" s="24"/>
      <c r="CV240" s="24"/>
      <c r="CW240" s="24"/>
    </row>
    <row r="241" spans="97:101" x14ac:dyDescent="0.25">
      <c r="CS241" s="24"/>
      <c r="CT241" s="24"/>
      <c r="CU241" s="24"/>
      <c r="CV241" s="24"/>
      <c r="CW241" s="24"/>
    </row>
    <row r="242" spans="97:101" x14ac:dyDescent="0.25">
      <c r="CS242" s="24"/>
      <c r="CT242" s="24"/>
      <c r="CU242" s="24"/>
      <c r="CV242" s="24"/>
      <c r="CW242" s="24"/>
    </row>
    <row r="243" spans="97:101" x14ac:dyDescent="0.25">
      <c r="CS243" s="24"/>
      <c r="CT243" s="24"/>
      <c r="CU243" s="24"/>
      <c r="CV243" s="24"/>
      <c r="CW243" s="24"/>
    </row>
    <row r="244" spans="97:101" x14ac:dyDescent="0.25">
      <c r="CS244" s="24"/>
      <c r="CT244" s="24"/>
      <c r="CU244" s="24"/>
      <c r="CV244" s="24"/>
      <c r="CW244" s="24"/>
    </row>
    <row r="245" spans="97:101" x14ac:dyDescent="0.25">
      <c r="CS245" s="24"/>
      <c r="CT245" s="24"/>
      <c r="CU245" s="24"/>
      <c r="CV245" s="24"/>
      <c r="CW245" s="24"/>
    </row>
    <row r="246" spans="97:101" x14ac:dyDescent="0.25">
      <c r="CS246" s="24"/>
      <c r="CT246" s="24"/>
      <c r="CU246" s="24"/>
      <c r="CV246" s="24"/>
      <c r="CW246" s="24"/>
    </row>
    <row r="247" spans="97:101" x14ac:dyDescent="0.25">
      <c r="CS247" s="24"/>
      <c r="CT247" s="24"/>
      <c r="CU247" s="24"/>
      <c r="CV247" s="24"/>
      <c r="CW247" s="24"/>
    </row>
    <row r="248" spans="97:101" x14ac:dyDescent="0.25">
      <c r="CS248" s="24"/>
      <c r="CT248" s="24"/>
      <c r="CU248" s="24"/>
      <c r="CV248" s="24"/>
      <c r="CW248" s="24"/>
    </row>
    <row r="249" spans="97:101" x14ac:dyDescent="0.25">
      <c r="CS249" s="24"/>
      <c r="CT249" s="24"/>
      <c r="CU249" s="24"/>
      <c r="CV249" s="24"/>
      <c r="CW249" s="24"/>
    </row>
    <row r="250" spans="97:101" x14ac:dyDescent="0.25">
      <c r="CS250" s="24"/>
      <c r="CT250" s="24"/>
      <c r="CU250" s="24"/>
      <c r="CV250" s="24"/>
      <c r="CW250" s="24"/>
    </row>
    <row r="251" spans="97:101" x14ac:dyDescent="0.25">
      <c r="CS251" s="24"/>
      <c r="CT251" s="24"/>
      <c r="CU251" s="24"/>
      <c r="CV251" s="24"/>
      <c r="CW251" s="24"/>
    </row>
    <row r="252" spans="97:101" x14ac:dyDescent="0.25">
      <c r="CS252" s="24"/>
      <c r="CT252" s="24"/>
      <c r="CU252" s="24"/>
      <c r="CV252" s="24"/>
      <c r="CW252" s="24"/>
    </row>
    <row r="253" spans="97:101" x14ac:dyDescent="0.25">
      <c r="CS253" s="24"/>
      <c r="CT253" s="24"/>
      <c r="CU253" s="24"/>
      <c r="CV253" s="24"/>
      <c r="CW253" s="24"/>
    </row>
    <row r="254" spans="97:101" x14ac:dyDescent="0.25">
      <c r="CS254" s="24"/>
      <c r="CT254" s="24"/>
      <c r="CU254" s="24"/>
      <c r="CV254" s="24"/>
      <c r="CW254" s="24"/>
    </row>
    <row r="255" spans="97:101" x14ac:dyDescent="0.25">
      <c r="CS255" s="24"/>
      <c r="CT255" s="24"/>
      <c r="CU255" s="24"/>
      <c r="CV255" s="24"/>
      <c r="CW255" s="24"/>
    </row>
    <row r="256" spans="97:101" x14ac:dyDescent="0.25">
      <c r="CS256" s="24"/>
      <c r="CT256" s="24"/>
      <c r="CU256" s="24"/>
      <c r="CV256" s="24"/>
      <c r="CW256" s="24"/>
    </row>
    <row r="257" spans="97:101" x14ac:dyDescent="0.25">
      <c r="CS257" s="24"/>
      <c r="CT257" s="24"/>
      <c r="CU257" s="24"/>
      <c r="CV257" s="24"/>
      <c r="CW257" s="24"/>
    </row>
    <row r="258" spans="97:101" x14ac:dyDescent="0.25">
      <c r="CS258" s="24"/>
      <c r="CT258" s="24"/>
      <c r="CU258" s="24"/>
      <c r="CV258" s="24"/>
      <c r="CW258" s="24"/>
    </row>
    <row r="259" spans="97:101" x14ac:dyDescent="0.25">
      <c r="CS259" s="24"/>
      <c r="CT259" s="24"/>
      <c r="CU259" s="24"/>
      <c r="CV259" s="24"/>
      <c r="CW259" s="24"/>
    </row>
    <row r="260" spans="97:101" x14ac:dyDescent="0.25">
      <c r="CS260" s="24"/>
      <c r="CT260" s="24"/>
      <c r="CU260" s="24"/>
      <c r="CV260" s="24"/>
      <c r="CW260" s="24"/>
    </row>
    <row r="261" spans="97:101" x14ac:dyDescent="0.25">
      <c r="CS261" s="24"/>
      <c r="CT261" s="24"/>
      <c r="CU261" s="24"/>
      <c r="CV261" s="24"/>
      <c r="CW261" s="24"/>
    </row>
    <row r="262" spans="97:101" x14ac:dyDescent="0.25">
      <c r="CS262" s="24"/>
      <c r="CT262" s="24"/>
      <c r="CU262" s="24"/>
      <c r="CV262" s="24"/>
      <c r="CW262" s="24"/>
    </row>
    <row r="263" spans="97:101" x14ac:dyDescent="0.25">
      <c r="CS263" s="24"/>
      <c r="CT263" s="24"/>
      <c r="CU263" s="24"/>
      <c r="CV263" s="24"/>
      <c r="CW263" s="24"/>
    </row>
    <row r="264" spans="97:101" x14ac:dyDescent="0.25">
      <c r="CS264" s="24"/>
      <c r="CT264" s="24"/>
      <c r="CU264" s="24"/>
      <c r="CV264" s="24"/>
      <c r="CW264" s="24"/>
    </row>
    <row r="265" spans="97:101" x14ac:dyDescent="0.25">
      <c r="CS265" s="24"/>
      <c r="CT265" s="24"/>
      <c r="CU265" s="24"/>
      <c r="CV265" s="24"/>
      <c r="CW265" s="24"/>
    </row>
    <row r="266" spans="97:101" x14ac:dyDescent="0.25">
      <c r="CS266" s="24"/>
      <c r="CT266" s="24"/>
      <c r="CU266" s="24"/>
      <c r="CV266" s="24"/>
      <c r="CW266" s="24"/>
    </row>
    <row r="267" spans="97:101" x14ac:dyDescent="0.25">
      <c r="CS267" s="24"/>
      <c r="CT267" s="24"/>
      <c r="CU267" s="24"/>
      <c r="CV267" s="24"/>
      <c r="CW267" s="24"/>
    </row>
    <row r="268" spans="97:101" x14ac:dyDescent="0.25">
      <c r="CS268" s="24"/>
      <c r="CT268" s="24"/>
      <c r="CU268" s="24"/>
      <c r="CV268" s="24"/>
      <c r="CW268" s="24"/>
    </row>
    <row r="269" spans="97:101" x14ac:dyDescent="0.25">
      <c r="CS269" s="24"/>
      <c r="CT269" s="24"/>
      <c r="CU269" s="24"/>
      <c r="CV269" s="24"/>
      <c r="CW269" s="24"/>
    </row>
    <row r="270" spans="97:101" x14ac:dyDescent="0.25">
      <c r="CS270" s="24"/>
      <c r="CT270" s="24"/>
      <c r="CU270" s="24"/>
      <c r="CV270" s="24"/>
      <c r="CW270" s="24"/>
    </row>
    <row r="271" spans="97:101" x14ac:dyDescent="0.25">
      <c r="CS271" s="24"/>
      <c r="CT271" s="24"/>
      <c r="CU271" s="24"/>
      <c r="CV271" s="24"/>
      <c r="CW271" s="24"/>
    </row>
    <row r="272" spans="97:101" x14ac:dyDescent="0.25">
      <c r="CS272" s="24"/>
      <c r="CT272" s="24"/>
      <c r="CU272" s="24"/>
      <c r="CV272" s="24"/>
      <c r="CW272" s="24"/>
    </row>
    <row r="273" spans="97:101" x14ac:dyDescent="0.25">
      <c r="CS273" s="24"/>
      <c r="CT273" s="24"/>
      <c r="CU273" s="24"/>
      <c r="CV273" s="24"/>
      <c r="CW273" s="24"/>
    </row>
    <row r="274" spans="97:101" x14ac:dyDescent="0.25">
      <c r="CS274" s="24"/>
      <c r="CT274" s="24"/>
      <c r="CU274" s="24"/>
      <c r="CV274" s="24"/>
      <c r="CW274" s="24"/>
    </row>
  </sheetData>
  <sheetProtection algorithmName="SHA-512" hashValue="EVb5g6n/sxx8AisNufRB9TIPyyPInRPTkqiu0fNB+PyFVeKkxg3xoyUri/Yyo0dlV2bXUh0hy6e9epqs4KKYPA==" saltValue="kHgTnarbZfPILU1G4nqYUg==" spinCount="100000" sheet="1" objects="1" scenarios="1" selectLockedCells="1"/>
  <mergeCells count="652">
    <mergeCell ref="C32:C35"/>
    <mergeCell ref="B16:B19"/>
    <mergeCell ref="B20:B23"/>
    <mergeCell ref="B24:B27"/>
    <mergeCell ref="B28:B31"/>
    <mergeCell ref="B32:B35"/>
    <mergeCell ref="B37:N37"/>
    <mergeCell ref="CU30:CU31"/>
    <mergeCell ref="CV30:CV31"/>
    <mergeCell ref="Y33:Y34"/>
    <mergeCell ref="X33:X34"/>
    <mergeCell ref="W33:W34"/>
    <mergeCell ref="V33:V34"/>
    <mergeCell ref="U33:U34"/>
    <mergeCell ref="AD33:AD34"/>
    <mergeCell ref="AC33:AC34"/>
    <mergeCell ref="AB33:AB34"/>
    <mergeCell ref="AA33:AA34"/>
    <mergeCell ref="Z33:Z34"/>
    <mergeCell ref="AF33:AF34"/>
    <mergeCell ref="AE33:AE34"/>
    <mergeCell ref="AN33:AN34"/>
    <mergeCell ref="AM33:AM34"/>
    <mergeCell ref="AL33:AL34"/>
    <mergeCell ref="CW30:CW31"/>
    <mergeCell ref="CU34:CU35"/>
    <mergeCell ref="CV34:CV35"/>
    <mergeCell ref="CW34:CW35"/>
    <mergeCell ref="CV22:CV23"/>
    <mergeCell ref="CW22:CW23"/>
    <mergeCell ref="CU26:CU27"/>
    <mergeCell ref="CV26:CV27"/>
    <mergeCell ref="CW26:CW27"/>
    <mergeCell ref="CU32:CW33"/>
    <mergeCell ref="CU28:CW29"/>
    <mergeCell ref="AG33:AG34"/>
    <mergeCell ref="AX33:AX34"/>
    <mergeCell ref="AW33:AW34"/>
    <mergeCell ref="AV33:AV34"/>
    <mergeCell ref="AU33:AU34"/>
    <mergeCell ref="AT33:AT34"/>
    <mergeCell ref="BC33:BC34"/>
    <mergeCell ref="BB33:BB34"/>
    <mergeCell ref="BA33:BA34"/>
    <mergeCell ref="AZ33:AZ34"/>
    <mergeCell ref="AY33:AY34"/>
    <mergeCell ref="AK33:AK34"/>
    <mergeCell ref="AJ33:AJ34"/>
    <mergeCell ref="AS33:AS34"/>
    <mergeCell ref="AR33:AR34"/>
    <mergeCell ref="AQ33:AQ34"/>
    <mergeCell ref="AP33:AP34"/>
    <mergeCell ref="AO33:AO34"/>
    <mergeCell ref="AI33:AI34"/>
    <mergeCell ref="AH33:AH34"/>
    <mergeCell ref="BH33:BH34"/>
    <mergeCell ref="BG33:BG34"/>
    <mergeCell ref="BF33:BF34"/>
    <mergeCell ref="BE33:BE34"/>
    <mergeCell ref="BD33:BD34"/>
    <mergeCell ref="BM33:BM34"/>
    <mergeCell ref="BL33:BL34"/>
    <mergeCell ref="BK33:BK34"/>
    <mergeCell ref="BJ33:BJ34"/>
    <mergeCell ref="BI33:BI34"/>
    <mergeCell ref="BR33:BR34"/>
    <mergeCell ref="BQ33:BQ34"/>
    <mergeCell ref="BP33:BP34"/>
    <mergeCell ref="BO33:BO34"/>
    <mergeCell ref="BN33:BN34"/>
    <mergeCell ref="BW33:BW34"/>
    <mergeCell ref="BV33:BV34"/>
    <mergeCell ref="BU33:BU34"/>
    <mergeCell ref="BT33:BT34"/>
    <mergeCell ref="BS33:BS34"/>
    <mergeCell ref="CB33:CB34"/>
    <mergeCell ref="CA33:CA34"/>
    <mergeCell ref="BZ33:BZ34"/>
    <mergeCell ref="BY33:BY34"/>
    <mergeCell ref="BX33:BX34"/>
    <mergeCell ref="CG33:CG34"/>
    <mergeCell ref="CF33:CF34"/>
    <mergeCell ref="CE33:CE34"/>
    <mergeCell ref="CD33:CD34"/>
    <mergeCell ref="CC33:CC34"/>
    <mergeCell ref="CL33:CL34"/>
    <mergeCell ref="CK33:CK34"/>
    <mergeCell ref="CJ33:CJ34"/>
    <mergeCell ref="CI33:CI34"/>
    <mergeCell ref="CH33:CH34"/>
    <mergeCell ref="CP33:CP34"/>
    <mergeCell ref="CO33:CO34"/>
    <mergeCell ref="CN33:CN34"/>
    <mergeCell ref="CM33:CM34"/>
    <mergeCell ref="CL29:CL30"/>
    <mergeCell ref="CM29:CM30"/>
    <mergeCell ref="CN29:CN30"/>
    <mergeCell ref="CO29:CO30"/>
    <mergeCell ref="CP29:CP30"/>
    <mergeCell ref="CG29:CG30"/>
    <mergeCell ref="CH29:CH30"/>
    <mergeCell ref="CI29:CI30"/>
    <mergeCell ref="CJ29:CJ30"/>
    <mergeCell ref="CK29:CK30"/>
    <mergeCell ref="CB29:CB30"/>
    <mergeCell ref="CC29:CC30"/>
    <mergeCell ref="CD29:CD30"/>
    <mergeCell ref="CE29:CE30"/>
    <mergeCell ref="CF29:CF30"/>
    <mergeCell ref="BW29:BW30"/>
    <mergeCell ref="BX29:BX30"/>
    <mergeCell ref="BY29:BY30"/>
    <mergeCell ref="BZ29:BZ30"/>
    <mergeCell ref="CA29:CA30"/>
    <mergeCell ref="BR29:BR30"/>
    <mergeCell ref="BS29:BS30"/>
    <mergeCell ref="BT29:BT30"/>
    <mergeCell ref="BU29:BU30"/>
    <mergeCell ref="BV29:BV30"/>
    <mergeCell ref="BM29:BM30"/>
    <mergeCell ref="BN29:BN30"/>
    <mergeCell ref="BO29:BO30"/>
    <mergeCell ref="BP29:BP30"/>
    <mergeCell ref="BQ29:BQ30"/>
    <mergeCell ref="BH29:BH30"/>
    <mergeCell ref="BI29:BI30"/>
    <mergeCell ref="BJ29:BJ30"/>
    <mergeCell ref="BK29:BK30"/>
    <mergeCell ref="BL29:BL30"/>
    <mergeCell ref="BD29:BD30"/>
    <mergeCell ref="BE29:BE30"/>
    <mergeCell ref="BF29:BF30"/>
    <mergeCell ref="BG29:BG30"/>
    <mergeCell ref="AX29:AX30"/>
    <mergeCell ref="AY29:AY30"/>
    <mergeCell ref="AZ29:AZ30"/>
    <mergeCell ref="BA29:BA30"/>
    <mergeCell ref="BB29:BB30"/>
    <mergeCell ref="AV29:AV30"/>
    <mergeCell ref="AW29:AW30"/>
    <mergeCell ref="AM29:AM30"/>
    <mergeCell ref="AN29:AN30"/>
    <mergeCell ref="AO29:AO30"/>
    <mergeCell ref="AP29:AP30"/>
    <mergeCell ref="AR29:AR30"/>
    <mergeCell ref="AQ29:AQ30"/>
    <mergeCell ref="BC29:BC30"/>
    <mergeCell ref="AS29:AS30"/>
    <mergeCell ref="AT29:AT30"/>
    <mergeCell ref="AU29:AU30"/>
    <mergeCell ref="AH25:AH26"/>
    <mergeCell ref="AG25:AG26"/>
    <mergeCell ref="AF25:AF26"/>
    <mergeCell ref="AE25:AE26"/>
    <mergeCell ref="AD25:AD26"/>
    <mergeCell ref="AR25:AR26"/>
    <mergeCell ref="AQ25:AQ26"/>
    <mergeCell ref="AP25:AP26"/>
    <mergeCell ref="AO25:AO26"/>
    <mergeCell ref="AN25:AN26"/>
    <mergeCell ref="AW25:AW26"/>
    <mergeCell ref="AV25:AV26"/>
    <mergeCell ref="AU25:AU26"/>
    <mergeCell ref="AT25:AT26"/>
    <mergeCell ref="AS25:AS26"/>
    <mergeCell ref="BB25:BB26"/>
    <mergeCell ref="BA25:BA26"/>
    <mergeCell ref="AZ25:AZ26"/>
    <mergeCell ref="AY25:AY26"/>
    <mergeCell ref="AX25:AX26"/>
    <mergeCell ref="Y29:Y30"/>
    <mergeCell ref="Z29:Z30"/>
    <mergeCell ref="AA29:AA30"/>
    <mergeCell ref="AB29:AB30"/>
    <mergeCell ref="AM25:AM26"/>
    <mergeCell ref="AL25:AL26"/>
    <mergeCell ref="AK25:AK26"/>
    <mergeCell ref="AJ25:AJ26"/>
    <mergeCell ref="AI25:AI26"/>
    <mergeCell ref="AK29:AK30"/>
    <mergeCell ref="AL29:AL30"/>
    <mergeCell ref="AC29:AC30"/>
    <mergeCell ref="AD29:AD30"/>
    <mergeCell ref="AE29:AE30"/>
    <mergeCell ref="AF29:AF30"/>
    <mergeCell ref="AG29:AG30"/>
    <mergeCell ref="AC25:AC26"/>
    <mergeCell ref="AB25:AB26"/>
    <mergeCell ref="AA25:AA26"/>
    <mergeCell ref="Z25:Z26"/>
    <mergeCell ref="Y25:Y26"/>
    <mergeCell ref="AH29:AH30"/>
    <mergeCell ref="AI29:AI30"/>
    <mergeCell ref="AJ29:AJ30"/>
    <mergeCell ref="BG25:BG26"/>
    <mergeCell ref="BF25:BF26"/>
    <mergeCell ref="BE25:BE26"/>
    <mergeCell ref="BD25:BD26"/>
    <mergeCell ref="BC25:BC26"/>
    <mergeCell ref="BL25:BL26"/>
    <mergeCell ref="BK25:BK26"/>
    <mergeCell ref="BJ25:BJ26"/>
    <mergeCell ref="BI25:BI26"/>
    <mergeCell ref="BH25:BH26"/>
    <mergeCell ref="BQ25:BQ26"/>
    <mergeCell ref="BP25:BP26"/>
    <mergeCell ref="BO25:BO26"/>
    <mergeCell ref="BN25:BN26"/>
    <mergeCell ref="BM25:BM26"/>
    <mergeCell ref="BV25:BV26"/>
    <mergeCell ref="BU25:BU26"/>
    <mergeCell ref="BT25:BT26"/>
    <mergeCell ref="BS25:BS26"/>
    <mergeCell ref="BR25:BR26"/>
    <mergeCell ref="CA25:CA26"/>
    <mergeCell ref="BZ25:BZ26"/>
    <mergeCell ref="BY25:BY26"/>
    <mergeCell ref="BX25:BX26"/>
    <mergeCell ref="BW25:BW26"/>
    <mergeCell ref="CF25:CF26"/>
    <mergeCell ref="CE25:CE26"/>
    <mergeCell ref="CD25:CD26"/>
    <mergeCell ref="CC25:CC26"/>
    <mergeCell ref="CB25:CB26"/>
    <mergeCell ref="CK25:CK26"/>
    <mergeCell ref="CJ25:CJ26"/>
    <mergeCell ref="CI25:CI26"/>
    <mergeCell ref="CH25:CH26"/>
    <mergeCell ref="CG25:CG26"/>
    <mergeCell ref="CP25:CP26"/>
    <mergeCell ref="CO25:CO26"/>
    <mergeCell ref="CN25:CN26"/>
    <mergeCell ref="CM25:CM26"/>
    <mergeCell ref="CL25:CL26"/>
    <mergeCell ref="CL21:CL22"/>
    <mergeCell ref="CM21:CM22"/>
    <mergeCell ref="CN21:CN22"/>
    <mergeCell ref="CO21:CO22"/>
    <mergeCell ref="CP21:CP22"/>
    <mergeCell ref="CG21:CG22"/>
    <mergeCell ref="CH21:CH22"/>
    <mergeCell ref="CI21:CI22"/>
    <mergeCell ref="CJ21:CJ22"/>
    <mergeCell ref="CK21:CK22"/>
    <mergeCell ref="CF21:CF22"/>
    <mergeCell ref="BB21:BB22"/>
    <mergeCell ref="BC21:BC22"/>
    <mergeCell ref="BD21:BD22"/>
    <mergeCell ref="BW21:BW22"/>
    <mergeCell ref="BX21:BX22"/>
    <mergeCell ref="BY21:BY22"/>
    <mergeCell ref="BZ21:BZ22"/>
    <mergeCell ref="CA21:CA22"/>
    <mergeCell ref="BJ21:BJ22"/>
    <mergeCell ref="BK21:BK22"/>
    <mergeCell ref="BL21:BL22"/>
    <mergeCell ref="BM21:BM22"/>
    <mergeCell ref="BN21:BN22"/>
    <mergeCell ref="BO21:BO22"/>
    <mergeCell ref="BP21:BP22"/>
    <mergeCell ref="BQ21:BQ22"/>
    <mergeCell ref="BR21:BR22"/>
    <mergeCell ref="BS21:BS22"/>
    <mergeCell ref="BT21:BT22"/>
    <mergeCell ref="BU21:BU22"/>
    <mergeCell ref="CN17:CN18"/>
    <mergeCell ref="CO17:CO18"/>
    <mergeCell ref="CP17:CP18"/>
    <mergeCell ref="T21:T22"/>
    <mergeCell ref="U21:U22"/>
    <mergeCell ref="V21:V22"/>
    <mergeCell ref="W21:W22"/>
    <mergeCell ref="X21:X22"/>
    <mergeCell ref="Y21:Y22"/>
    <mergeCell ref="Z21:Z22"/>
    <mergeCell ref="AA21:AA22"/>
    <mergeCell ref="AB21:AB22"/>
    <mergeCell ref="AC21:AC22"/>
    <mergeCell ref="AD21:AD22"/>
    <mergeCell ref="AE21:AE22"/>
    <mergeCell ref="AF21:AF22"/>
    <mergeCell ref="CI17:CI18"/>
    <mergeCell ref="CJ17:CJ18"/>
    <mergeCell ref="CK17:CK18"/>
    <mergeCell ref="CL17:CL18"/>
    <mergeCell ref="CM17:CM18"/>
    <mergeCell ref="CD17:CD18"/>
    <mergeCell ref="CE17:CE18"/>
    <mergeCell ref="CF17:CF18"/>
    <mergeCell ref="BR17:BR18"/>
    <mergeCell ref="BS17:BS18"/>
    <mergeCell ref="BJ17:BJ18"/>
    <mergeCell ref="BK17:BK18"/>
    <mergeCell ref="BL17:BL18"/>
    <mergeCell ref="BM17:BM18"/>
    <mergeCell ref="BN17:BN18"/>
    <mergeCell ref="CG17:CG18"/>
    <mergeCell ref="CH17:CH18"/>
    <mergeCell ref="BY17:BY18"/>
    <mergeCell ref="BZ17:BZ18"/>
    <mergeCell ref="CA17:CA18"/>
    <mergeCell ref="CB17:CB18"/>
    <mergeCell ref="CC17:CC18"/>
    <mergeCell ref="BT17:BT18"/>
    <mergeCell ref="BU17:BU18"/>
    <mergeCell ref="BV17:BV18"/>
    <mergeCell ref="BW17:BW18"/>
    <mergeCell ref="BX17:BX18"/>
    <mergeCell ref="BI17:BI18"/>
    <mergeCell ref="AZ17:AZ18"/>
    <mergeCell ref="BA17:BA18"/>
    <mergeCell ref="BB17:BB18"/>
    <mergeCell ref="BC17:BC18"/>
    <mergeCell ref="BD17:BD18"/>
    <mergeCell ref="BO17:BO18"/>
    <mergeCell ref="BP17:BP18"/>
    <mergeCell ref="BQ17:BQ18"/>
    <mergeCell ref="AP17:AP18"/>
    <mergeCell ref="AQ17:AQ18"/>
    <mergeCell ref="AR17:AR18"/>
    <mergeCell ref="AS17:AS18"/>
    <mergeCell ref="AT17:AT18"/>
    <mergeCell ref="BE17:BE18"/>
    <mergeCell ref="BF17:BF18"/>
    <mergeCell ref="BG17:BG18"/>
    <mergeCell ref="BH17:BH18"/>
    <mergeCell ref="Y17:Y18"/>
    <mergeCell ref="Z17:Z18"/>
    <mergeCell ref="AA17:AA18"/>
    <mergeCell ref="AB17:AB18"/>
    <mergeCell ref="AC17:AC18"/>
    <mergeCell ref="AD17:AD18"/>
    <mergeCell ref="AE17:AE18"/>
    <mergeCell ref="AO27:AT27"/>
    <mergeCell ref="BN27:BS27"/>
    <mergeCell ref="AK17:AK18"/>
    <mergeCell ref="AL17:AL18"/>
    <mergeCell ref="AM17:AM18"/>
    <mergeCell ref="AN17:AN18"/>
    <mergeCell ref="AO17:AO18"/>
    <mergeCell ref="AF17:AF18"/>
    <mergeCell ref="AG17:AG18"/>
    <mergeCell ref="AH17:AH18"/>
    <mergeCell ref="AI17:AI18"/>
    <mergeCell ref="AJ17:AJ18"/>
    <mergeCell ref="AU17:AU18"/>
    <mergeCell ref="AV17:AV18"/>
    <mergeCell ref="AW17:AW18"/>
    <mergeCell ref="AX17:AX18"/>
    <mergeCell ref="AY17:AY18"/>
    <mergeCell ref="AO19:AT19"/>
    <mergeCell ref="T35:X35"/>
    <mergeCell ref="AO35:AT35"/>
    <mergeCell ref="BN35:BS35"/>
    <mergeCell ref="CK35:CP35"/>
    <mergeCell ref="CK27:CP27"/>
    <mergeCell ref="T31:X31"/>
    <mergeCell ref="AO31:AT31"/>
    <mergeCell ref="BN31:BS31"/>
    <mergeCell ref="CK31:CP31"/>
    <mergeCell ref="T29:T30"/>
    <mergeCell ref="AU21:AU22"/>
    <mergeCell ref="AV21:AV22"/>
    <mergeCell ref="AW21:AW22"/>
    <mergeCell ref="AX21:AX22"/>
    <mergeCell ref="AY21:AY22"/>
    <mergeCell ref="AP21:AP22"/>
    <mergeCell ref="AQ21:AQ22"/>
    <mergeCell ref="AR21:AR22"/>
    <mergeCell ref="AS21:AS22"/>
    <mergeCell ref="BN19:BS19"/>
    <mergeCell ref="CK19:CP19"/>
    <mergeCell ref="T23:X23"/>
    <mergeCell ref="AO23:AT23"/>
    <mergeCell ref="BN23:BS23"/>
    <mergeCell ref="CK23:CP23"/>
    <mergeCell ref="AG21:AG22"/>
    <mergeCell ref="AH21:AH22"/>
    <mergeCell ref="AI21:AI22"/>
    <mergeCell ref="AJ21:AJ22"/>
    <mergeCell ref="AK21:AK22"/>
    <mergeCell ref="AL21:AL22"/>
    <mergeCell ref="AM21:AM22"/>
    <mergeCell ref="AN21:AN22"/>
    <mergeCell ref="AO21:AO22"/>
    <mergeCell ref="BV21:BV22"/>
    <mergeCell ref="AT21:AT22"/>
    <mergeCell ref="BE21:BE22"/>
    <mergeCell ref="BF21:BF22"/>
    <mergeCell ref="BG21:BG22"/>
    <mergeCell ref="BH21:BH22"/>
    <mergeCell ref="BI21:BI22"/>
    <mergeCell ref="AZ21:AZ22"/>
    <mergeCell ref="BA21:BA22"/>
    <mergeCell ref="CB21:CB22"/>
    <mergeCell ref="CC21:CC22"/>
    <mergeCell ref="CD21:CD22"/>
    <mergeCell ref="CE21:CE22"/>
    <mergeCell ref="CO13:CO14"/>
    <mergeCell ref="CP13:CP14"/>
    <mergeCell ref="T15:X15"/>
    <mergeCell ref="BN15:BS15"/>
    <mergeCell ref="CK15:CP15"/>
    <mergeCell ref="AO15:AT15"/>
    <mergeCell ref="CJ13:CJ14"/>
    <mergeCell ref="CK13:CK14"/>
    <mergeCell ref="CL13:CL14"/>
    <mergeCell ref="CM13:CM14"/>
    <mergeCell ref="CN13:CN14"/>
    <mergeCell ref="CE13:CE14"/>
    <mergeCell ref="CF13:CF14"/>
    <mergeCell ref="CG13:CG14"/>
    <mergeCell ref="CH13:CH14"/>
    <mergeCell ref="CI13:CI14"/>
    <mergeCell ref="BZ13:BZ14"/>
    <mergeCell ref="CA13:CA14"/>
    <mergeCell ref="CB13:CB14"/>
    <mergeCell ref="CC13:CC14"/>
    <mergeCell ref="CD13:CD14"/>
    <mergeCell ref="BU13:BU14"/>
    <mergeCell ref="BV13:BV14"/>
    <mergeCell ref="BW13:BW14"/>
    <mergeCell ref="BX13:BX14"/>
    <mergeCell ref="BY13:BY14"/>
    <mergeCell ref="BP13:BP14"/>
    <mergeCell ref="BQ13:BQ14"/>
    <mergeCell ref="BR13:BR14"/>
    <mergeCell ref="BS13:BS14"/>
    <mergeCell ref="BT13:BT14"/>
    <mergeCell ref="BK13:BK14"/>
    <mergeCell ref="BL13:BL14"/>
    <mergeCell ref="BM13:BM14"/>
    <mergeCell ref="BN13:BN14"/>
    <mergeCell ref="BO13:BO14"/>
    <mergeCell ref="BF13:BF14"/>
    <mergeCell ref="BG13:BG14"/>
    <mergeCell ref="BH13:BH14"/>
    <mergeCell ref="BI13:BI14"/>
    <mergeCell ref="BJ13:BJ14"/>
    <mergeCell ref="BA13:BA14"/>
    <mergeCell ref="BB13:BB14"/>
    <mergeCell ref="BC13:BC14"/>
    <mergeCell ref="BD13:BD14"/>
    <mergeCell ref="BE13:BE14"/>
    <mergeCell ref="AJ13:AJ14"/>
    <mergeCell ref="AK13:AK14"/>
    <mergeCell ref="AV13:AV14"/>
    <mergeCell ref="AW13:AW14"/>
    <mergeCell ref="AX13:AX14"/>
    <mergeCell ref="AY13:AY14"/>
    <mergeCell ref="AZ13:AZ14"/>
    <mergeCell ref="AQ13:AQ14"/>
    <mergeCell ref="AR13:AR14"/>
    <mergeCell ref="AS13:AS14"/>
    <mergeCell ref="AT13:AT14"/>
    <mergeCell ref="AU13:AU14"/>
    <mergeCell ref="AO11:AT11"/>
    <mergeCell ref="BN11:BS11"/>
    <mergeCell ref="CK11:CP11"/>
    <mergeCell ref="T13:T14"/>
    <mergeCell ref="U13:U14"/>
    <mergeCell ref="V13:V14"/>
    <mergeCell ref="W13:W14"/>
    <mergeCell ref="X13:X14"/>
    <mergeCell ref="Y13:Y14"/>
    <mergeCell ref="Z13:Z14"/>
    <mergeCell ref="AA13:AA14"/>
    <mergeCell ref="AB13:AB14"/>
    <mergeCell ref="AC13:AC14"/>
    <mergeCell ref="AD13:AD14"/>
    <mergeCell ref="AE13:AE14"/>
    <mergeCell ref="AF13:AF14"/>
    <mergeCell ref="AL13:AL14"/>
    <mergeCell ref="AM13:AM14"/>
    <mergeCell ref="AN13:AN14"/>
    <mergeCell ref="AO13:AO14"/>
    <mergeCell ref="AP13:AP14"/>
    <mergeCell ref="AG13:AG14"/>
    <mergeCell ref="AH13:AH14"/>
    <mergeCell ref="AI13:AI14"/>
    <mergeCell ref="CP9:CP10"/>
    <mergeCell ref="CK9:CK10"/>
    <mergeCell ref="CL9:CL10"/>
    <mergeCell ref="CM9:CM10"/>
    <mergeCell ref="CN9:CN10"/>
    <mergeCell ref="CO9:CO10"/>
    <mergeCell ref="CF9:CF10"/>
    <mergeCell ref="CG9:CG10"/>
    <mergeCell ref="CH9:CH10"/>
    <mergeCell ref="CI9:CI10"/>
    <mergeCell ref="CJ9:CJ10"/>
    <mergeCell ref="BM9:BM10"/>
    <mergeCell ref="BN9:BN10"/>
    <mergeCell ref="BO9:BO10"/>
    <mergeCell ref="BP9:BP10"/>
    <mergeCell ref="CA9:CA10"/>
    <mergeCell ref="CB9:CB10"/>
    <mergeCell ref="CC9:CC10"/>
    <mergeCell ref="CD9:CD10"/>
    <mergeCell ref="CE9:CE10"/>
    <mergeCell ref="BV9:BV10"/>
    <mergeCell ref="BW9:BW10"/>
    <mergeCell ref="BX9:BX10"/>
    <mergeCell ref="BY9:BY10"/>
    <mergeCell ref="BZ9:BZ10"/>
    <mergeCell ref="BQ9:BQ10"/>
    <mergeCell ref="BR9:BR10"/>
    <mergeCell ref="BS9:BS10"/>
    <mergeCell ref="BT9:BT10"/>
    <mergeCell ref="BU9:BU10"/>
    <mergeCell ref="AL9:AL10"/>
    <mergeCell ref="AM9:AM10"/>
    <mergeCell ref="AN9:AN10"/>
    <mergeCell ref="AO9:AO10"/>
    <mergeCell ref="AP9:AP10"/>
    <mergeCell ref="AG9:AG10"/>
    <mergeCell ref="AH9:AH10"/>
    <mergeCell ref="AI9:AI10"/>
    <mergeCell ref="AJ9:AJ10"/>
    <mergeCell ref="AK9:AK10"/>
    <mergeCell ref="AB9:AB10"/>
    <mergeCell ref="AC9:AC10"/>
    <mergeCell ref="AD9:AD10"/>
    <mergeCell ref="AE9:AE10"/>
    <mergeCell ref="AF9:AF10"/>
    <mergeCell ref="W9:W10"/>
    <mergeCell ref="X9:X10"/>
    <mergeCell ref="Y9:Y10"/>
    <mergeCell ref="Z9:Z10"/>
    <mergeCell ref="AA9:AA10"/>
    <mergeCell ref="CU8:CW9"/>
    <mergeCell ref="CU10:CU11"/>
    <mergeCell ref="CV10:CV11"/>
    <mergeCell ref="CW10:CW11"/>
    <mergeCell ref="CU12:CW13"/>
    <mergeCell ref="CU16:CW17"/>
    <mergeCell ref="CU20:CW21"/>
    <mergeCell ref="CU24:CW25"/>
    <mergeCell ref="CU14:CU15"/>
    <mergeCell ref="CV14:CV15"/>
    <mergeCell ref="CW14:CW15"/>
    <mergeCell ref="CU18:CU19"/>
    <mergeCell ref="CV18:CV19"/>
    <mergeCell ref="CU22:CU23"/>
    <mergeCell ref="T9:T10"/>
    <mergeCell ref="U9:U10"/>
    <mergeCell ref="P12:P15"/>
    <mergeCell ref="F24:F27"/>
    <mergeCell ref="J24:J27"/>
    <mergeCell ref="P24:P27"/>
    <mergeCell ref="F16:F19"/>
    <mergeCell ref="J16:J19"/>
    <mergeCell ref="P16:P19"/>
    <mergeCell ref="F20:F23"/>
    <mergeCell ref="J20:J23"/>
    <mergeCell ref="P20:P23"/>
    <mergeCell ref="F8:F11"/>
    <mergeCell ref="H24:H27"/>
    <mergeCell ref="L24:L27"/>
    <mergeCell ref="V9:V10"/>
    <mergeCell ref="T11:X11"/>
    <mergeCell ref="T19:X19"/>
    <mergeCell ref="T27:X27"/>
    <mergeCell ref="R8:R11"/>
    <mergeCell ref="R12:R15"/>
    <mergeCell ref="R24:R27"/>
    <mergeCell ref="R28:R31"/>
    <mergeCell ref="R32:R35"/>
    <mergeCell ref="U29:U30"/>
    <mergeCell ref="V29:V30"/>
    <mergeCell ref="W29:W30"/>
    <mergeCell ref="X29:X30"/>
    <mergeCell ref="T17:T18"/>
    <mergeCell ref="U17:U18"/>
    <mergeCell ref="V17:V18"/>
    <mergeCell ref="W17:W18"/>
    <mergeCell ref="X17:X18"/>
    <mergeCell ref="X25:X26"/>
    <mergeCell ref="W25:W26"/>
    <mergeCell ref="V25:V26"/>
    <mergeCell ref="U25:U26"/>
    <mergeCell ref="T25:T26"/>
    <mergeCell ref="T33:T34"/>
    <mergeCell ref="AZ9:AZ10"/>
    <mergeCell ref="BA9:BA10"/>
    <mergeCell ref="BG9:BG10"/>
    <mergeCell ref="BH9:BH10"/>
    <mergeCell ref="BI9:BI10"/>
    <mergeCell ref="BJ9:BJ10"/>
    <mergeCell ref="BK9:BK10"/>
    <mergeCell ref="BB9:BB10"/>
    <mergeCell ref="BC9:BC10"/>
    <mergeCell ref="BD9:BD10"/>
    <mergeCell ref="BE9:BE10"/>
    <mergeCell ref="BF9:BF10"/>
    <mergeCell ref="AQ9:AQ10"/>
    <mergeCell ref="AR9:AR10"/>
    <mergeCell ref="AS9:AS10"/>
    <mergeCell ref="AT9:AT10"/>
    <mergeCell ref="AU9:AU10"/>
    <mergeCell ref="AV9:AV10"/>
    <mergeCell ref="AW9:AW10"/>
    <mergeCell ref="AX9:AX10"/>
    <mergeCell ref="AY9:AY10"/>
    <mergeCell ref="CT6:CX7"/>
    <mergeCell ref="R16:R19"/>
    <mergeCell ref="R20:R23"/>
    <mergeCell ref="N12:N15"/>
    <mergeCell ref="N16:N19"/>
    <mergeCell ref="P8:P11"/>
    <mergeCell ref="F12:F15"/>
    <mergeCell ref="J12:J15"/>
    <mergeCell ref="J8:J11"/>
    <mergeCell ref="N6:N7"/>
    <mergeCell ref="J6:J7"/>
    <mergeCell ref="F6:F7"/>
    <mergeCell ref="H8:H11"/>
    <mergeCell ref="H12:H15"/>
    <mergeCell ref="H16:H19"/>
    <mergeCell ref="H20:H23"/>
    <mergeCell ref="L8:L11"/>
    <mergeCell ref="L16:L19"/>
    <mergeCell ref="L20:L23"/>
    <mergeCell ref="L12:L15"/>
    <mergeCell ref="N8:N11"/>
    <mergeCell ref="CW18:CW19"/>
    <mergeCell ref="Q6:CQ7"/>
    <mergeCell ref="BL9:BL10"/>
    <mergeCell ref="M3:O4"/>
    <mergeCell ref="B3:G4"/>
    <mergeCell ref="B6:C7"/>
    <mergeCell ref="F28:F31"/>
    <mergeCell ref="J28:J31"/>
    <mergeCell ref="J32:J35"/>
    <mergeCell ref="P32:P35"/>
    <mergeCell ref="N20:N23"/>
    <mergeCell ref="N24:N27"/>
    <mergeCell ref="N28:N31"/>
    <mergeCell ref="N32:N35"/>
    <mergeCell ref="F32:F35"/>
    <mergeCell ref="L28:L31"/>
    <mergeCell ref="L32:L35"/>
    <mergeCell ref="P28:P31"/>
    <mergeCell ref="H28:H31"/>
    <mergeCell ref="H32:H35"/>
    <mergeCell ref="C8:C11"/>
    <mergeCell ref="C12:C15"/>
    <mergeCell ref="B12:B15"/>
    <mergeCell ref="C16:C19"/>
    <mergeCell ref="C20:C23"/>
    <mergeCell ref="C24:C27"/>
    <mergeCell ref="C28:C31"/>
  </mergeCells>
  <phoneticPr fontId="20" type="noConversion"/>
  <conditionalFormatting sqref="T13:CO13 T25:CO25 T29:CO29 T33:CO33 T17:CO17 T21:CO21 T9:CO9">
    <cfRule type="expression" dxfId="7" priority="60">
      <formula>$BC8=T$37</formula>
    </cfRule>
  </conditionalFormatting>
  <conditionalFormatting sqref="CP9 CP13 CP17 CP21 CP25 CP29 CP33">
    <cfRule type="expression" dxfId="6" priority="61" stopIfTrue="1">
      <formula>$BC8&gt;=75%</formula>
    </cfRule>
  </conditionalFormatting>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1CDBE2D6-9D00-4435-B483-2C7579087509}">
            <xm:f>Accueil!$C$12=""</xm:f>
            <x14:dxf>
              <font>
                <color theme="0"/>
              </font>
              <fill>
                <patternFill>
                  <bgColor theme="0"/>
                </patternFill>
              </fill>
            </x14:dxf>
          </x14:cfRule>
          <xm:sqref>E6:K35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A72F332-83BC-4877-BA4A-519C0C1B702A}">
          <x14:formula1>
            <xm:f>Textes!$A$9:$A$10</xm:f>
          </x14:formula1>
          <xm:sqref>M3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D8A74-1CA1-4C2C-8131-30FE016FFD03}">
  <sheetPr codeName="Feuil19">
    <pageSetUpPr fitToPage="1"/>
  </sheetPr>
  <dimension ref="A1:DK197"/>
  <sheetViews>
    <sheetView showGridLines="0" showRowColHeaders="0" zoomScale="75" zoomScaleNormal="75" zoomScaleSheetLayoutView="75" workbookViewId="0">
      <selection activeCell="J16" sqref="J16:BG17"/>
    </sheetView>
  </sheetViews>
  <sheetFormatPr baseColWidth="10" defaultColWidth="10.5703125" defaultRowHeight="15" x14ac:dyDescent="0.25"/>
  <cols>
    <col min="1" max="1" width="12.5703125" style="2" customWidth="1"/>
    <col min="2" max="2" width="7.5703125" style="2" customWidth="1"/>
    <col min="3" max="3" width="12.42578125" style="2" customWidth="1"/>
    <col min="4" max="5" width="3.42578125" style="2" customWidth="1"/>
    <col min="6" max="6" width="28.5703125" style="2" customWidth="1"/>
    <col min="7" max="7" width="5.5703125" style="2" customWidth="1"/>
    <col min="8" max="8" width="24.5703125" style="2" customWidth="1"/>
    <col min="9" max="9" width="18.5703125" style="2" customWidth="1"/>
    <col min="10" max="109" width="1.140625" style="2" customWidth="1"/>
    <col min="110" max="110" width="4.140625" style="2" customWidth="1"/>
    <col min="111" max="16384" width="10.5703125" style="24"/>
  </cols>
  <sheetData>
    <row r="1" spans="1:115"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row>
    <row r="2" spans="1:115" ht="39.950000000000003" customHeight="1" x14ac:dyDescent="0.25">
      <c r="A2" s="1"/>
      <c r="B2" s="1"/>
      <c r="C2" s="1"/>
      <c r="D2" s="1"/>
      <c r="E2" s="62"/>
      <c r="F2" s="62"/>
      <c r="G2" s="62"/>
      <c r="H2" s="62"/>
      <c r="I2" s="62"/>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row>
    <row r="3" spans="1:115" ht="20.100000000000001" customHeight="1" x14ac:dyDescent="0.25">
      <c r="A3" s="1"/>
      <c r="B3" s="535" t="str">
        <f>T(Textes!A107)</f>
        <v>Répartition des dépenses mensuelles totales</v>
      </c>
      <c r="C3" s="535"/>
      <c r="D3" s="535"/>
      <c r="E3" s="535"/>
      <c r="F3" s="535"/>
      <c r="G3" s="535"/>
      <c r="H3" s="535"/>
      <c r="I3" s="142"/>
      <c r="J3" s="535" t="str">
        <f>T(Textes!A132)</f>
        <v>Répartition des dépenses mensuelles communes</v>
      </c>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1"/>
    </row>
    <row r="4" spans="1:115" ht="20.100000000000001" customHeight="1" x14ac:dyDescent="0.25">
      <c r="A4" s="1"/>
      <c r="B4" s="535"/>
      <c r="C4" s="535"/>
      <c r="D4" s="535"/>
      <c r="E4" s="535"/>
      <c r="F4" s="535"/>
      <c r="G4" s="535"/>
      <c r="H4" s="535"/>
      <c r="I4" s="142"/>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c r="AV4" s="535"/>
      <c r="AW4" s="535"/>
      <c r="AX4" s="535"/>
      <c r="AY4" s="535"/>
      <c r="AZ4" s="535"/>
      <c r="BA4" s="535"/>
      <c r="BB4" s="535"/>
      <c r="BC4" s="535"/>
      <c r="BD4" s="535"/>
      <c r="BE4" s="535"/>
      <c r="BF4" s="535"/>
      <c r="BG4" s="535"/>
      <c r="BH4" s="535"/>
      <c r="BI4" s="535"/>
      <c r="BJ4" s="535"/>
      <c r="BK4" s="535"/>
      <c r="BL4" s="535"/>
      <c r="BM4" s="535"/>
      <c r="BN4" s="535"/>
      <c r="BO4" s="535"/>
      <c r="BP4" s="535"/>
      <c r="BQ4" s="535"/>
      <c r="BR4" s="535"/>
      <c r="BS4" s="535"/>
      <c r="BT4" s="535"/>
      <c r="BU4" s="535"/>
      <c r="BV4" s="535"/>
      <c r="BW4" s="535"/>
      <c r="BX4" s="535"/>
      <c r="BY4" s="535"/>
      <c r="BZ4" s="535"/>
      <c r="CA4" s="535"/>
      <c r="CB4" s="535"/>
      <c r="CC4" s="535"/>
      <c r="CD4" s="535"/>
      <c r="CE4" s="535"/>
      <c r="CF4" s="535"/>
      <c r="CG4" s="535"/>
      <c r="CH4" s="535"/>
      <c r="CI4" s="535"/>
      <c r="CJ4" s="535"/>
      <c r="CK4" s="535"/>
      <c r="CL4" s="535"/>
      <c r="CM4" s="535"/>
      <c r="CN4" s="535"/>
      <c r="CO4" s="535"/>
      <c r="CP4" s="535"/>
      <c r="CQ4" s="535"/>
      <c r="CR4" s="535"/>
      <c r="CS4" s="535"/>
      <c r="CT4" s="535"/>
      <c r="CU4" s="535"/>
      <c r="CV4" s="535"/>
      <c r="CW4" s="535"/>
      <c r="CX4" s="535"/>
      <c r="CY4" s="535"/>
      <c r="CZ4" s="535"/>
      <c r="DA4" s="535"/>
      <c r="DB4" s="535"/>
      <c r="DC4" s="535"/>
      <c r="DD4" s="535"/>
      <c r="DE4" s="535"/>
      <c r="DF4" s="1"/>
    </row>
    <row r="5" spans="1:115" ht="20.25" customHeight="1" x14ac:dyDescent="0.25">
      <c r="A5" s="1"/>
      <c r="B5" s="535"/>
      <c r="C5" s="535"/>
      <c r="D5" s="535"/>
      <c r="E5" s="535"/>
      <c r="F5" s="535"/>
      <c r="G5" s="535"/>
      <c r="H5" s="535"/>
      <c r="I5" s="142"/>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535"/>
      <c r="BD5" s="535"/>
      <c r="BE5" s="535"/>
      <c r="BF5" s="535"/>
      <c r="BG5" s="535"/>
      <c r="BH5" s="535"/>
      <c r="BI5" s="535"/>
      <c r="BJ5" s="535"/>
      <c r="BK5" s="535"/>
      <c r="BL5" s="535"/>
      <c r="BM5" s="535"/>
      <c r="BN5" s="535"/>
      <c r="BO5" s="535"/>
      <c r="BP5" s="535"/>
      <c r="BQ5" s="535"/>
      <c r="BR5" s="535"/>
      <c r="BS5" s="535"/>
      <c r="BT5" s="535"/>
      <c r="BU5" s="535"/>
      <c r="BV5" s="535"/>
      <c r="BW5" s="535"/>
      <c r="BX5" s="535"/>
      <c r="BY5" s="535"/>
      <c r="BZ5" s="535"/>
      <c r="CA5" s="535"/>
      <c r="CB5" s="535"/>
      <c r="CC5" s="535"/>
      <c r="CD5" s="535"/>
      <c r="CE5" s="535"/>
      <c r="CF5" s="535"/>
      <c r="CG5" s="535"/>
      <c r="CH5" s="535"/>
      <c r="CI5" s="535"/>
      <c r="CJ5" s="535"/>
      <c r="CK5" s="535"/>
      <c r="CL5" s="535"/>
      <c r="CM5" s="535"/>
      <c r="CN5" s="535"/>
      <c r="CO5" s="535"/>
      <c r="CP5" s="535"/>
      <c r="CQ5" s="535"/>
      <c r="CR5" s="535"/>
      <c r="CS5" s="535"/>
      <c r="CT5" s="535"/>
      <c r="CU5" s="535"/>
      <c r="CV5" s="535"/>
      <c r="CW5" s="535"/>
      <c r="CX5" s="535"/>
      <c r="CY5" s="535"/>
      <c r="CZ5" s="535"/>
      <c r="DA5" s="535"/>
      <c r="DB5" s="535"/>
      <c r="DC5" s="535"/>
      <c r="DD5" s="535"/>
      <c r="DE5" s="535"/>
      <c r="DF5" s="1"/>
      <c r="DH5" s="24" t="s">
        <v>6</v>
      </c>
    </row>
    <row r="6" spans="1:115" ht="19.350000000000001" customHeight="1" x14ac:dyDescent="0.25">
      <c r="A6" s="1"/>
      <c r="B6" s="1"/>
      <c r="C6" s="1"/>
      <c r="D6" s="1"/>
      <c r="E6" s="1"/>
      <c r="F6" s="1"/>
      <c r="G6" s="1"/>
      <c r="H6" s="1"/>
      <c r="I6" s="1"/>
      <c r="J6" s="536" t="str">
        <f>DI15&amp;"% / "&amp;DI14&amp; "$"</f>
        <v>0% / 0$</v>
      </c>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c r="AO6" s="536"/>
      <c r="AP6" s="536"/>
      <c r="AQ6" s="536"/>
      <c r="AR6" s="536"/>
      <c r="AS6" s="536"/>
      <c r="AT6" s="536"/>
      <c r="AU6" s="536"/>
      <c r="AV6" s="536"/>
      <c r="AW6" s="536"/>
      <c r="AX6" s="536"/>
      <c r="AY6" s="536"/>
      <c r="AZ6" s="536"/>
      <c r="BA6" s="536"/>
      <c r="BB6" s="536"/>
      <c r="BC6" s="536"/>
      <c r="BD6" s="536"/>
      <c r="BE6" s="536"/>
      <c r="BF6" s="536"/>
      <c r="BG6" s="536"/>
      <c r="BH6" s="536" t="str">
        <f>DJ15 &amp;"% / "&amp;DJ14&amp; "$"</f>
        <v>100% / 0$</v>
      </c>
      <c r="BI6" s="536"/>
      <c r="BJ6" s="536"/>
      <c r="BK6" s="536"/>
      <c r="BL6" s="536"/>
      <c r="BM6" s="536"/>
      <c r="BN6" s="536"/>
      <c r="BO6" s="536"/>
      <c r="BP6" s="536"/>
      <c r="BQ6" s="536"/>
      <c r="BR6" s="536"/>
      <c r="BS6" s="536"/>
      <c r="BT6" s="536"/>
      <c r="BU6" s="536"/>
      <c r="BV6" s="536"/>
      <c r="BW6" s="536"/>
      <c r="BX6" s="536"/>
      <c r="BY6" s="536"/>
      <c r="BZ6" s="536"/>
      <c r="CA6" s="536"/>
      <c r="CB6" s="536"/>
      <c r="CC6" s="536"/>
      <c r="CD6" s="536"/>
      <c r="CE6" s="536"/>
      <c r="CF6" s="536"/>
      <c r="CG6" s="536"/>
      <c r="CH6" s="536"/>
      <c r="CI6" s="536"/>
      <c r="CJ6" s="536"/>
      <c r="CK6" s="536"/>
      <c r="CL6" s="536"/>
      <c r="CM6" s="536"/>
      <c r="CN6" s="536"/>
      <c r="CO6" s="536"/>
      <c r="CP6" s="536"/>
      <c r="CQ6" s="536"/>
      <c r="CR6" s="536"/>
      <c r="CS6" s="536"/>
      <c r="CT6" s="536"/>
      <c r="CU6" s="536"/>
      <c r="CV6" s="536"/>
      <c r="CW6" s="536"/>
      <c r="CX6" s="536"/>
      <c r="CY6" s="536"/>
      <c r="CZ6" s="536"/>
      <c r="DA6" s="536"/>
      <c r="DB6" s="536"/>
      <c r="DC6" s="536"/>
      <c r="DD6" s="536"/>
      <c r="DE6" s="536"/>
      <c r="DF6" s="1"/>
      <c r="DH6" s="24" t="s">
        <v>7</v>
      </c>
    </row>
    <row r="7" spans="1:115" ht="19.350000000000001" customHeight="1" x14ac:dyDescent="0.25">
      <c r="A7" s="1"/>
      <c r="B7" s="1"/>
      <c r="C7" s="1"/>
      <c r="D7" s="1"/>
      <c r="E7" s="1"/>
      <c r="F7" s="1"/>
      <c r="G7" s="1"/>
      <c r="H7" s="1"/>
      <c r="I7" s="1"/>
      <c r="J7" s="537"/>
      <c r="K7" s="537"/>
      <c r="L7" s="537"/>
      <c r="M7" s="537"/>
      <c r="N7" s="537"/>
      <c r="O7" s="537"/>
      <c r="P7" s="537"/>
      <c r="Q7" s="537"/>
      <c r="R7" s="537"/>
      <c r="S7" s="537"/>
      <c r="T7" s="537"/>
      <c r="U7" s="537"/>
      <c r="V7" s="537"/>
      <c r="W7" s="537"/>
      <c r="X7" s="537"/>
      <c r="Y7" s="537"/>
      <c r="Z7" s="537"/>
      <c r="AA7" s="537"/>
      <c r="AB7" s="537"/>
      <c r="AC7" s="537"/>
      <c r="AD7" s="537"/>
      <c r="AE7" s="537"/>
      <c r="AF7" s="537"/>
      <c r="AG7" s="537"/>
      <c r="AH7" s="537"/>
      <c r="AI7" s="537"/>
      <c r="AJ7" s="537"/>
      <c r="AK7" s="537"/>
      <c r="AL7" s="537"/>
      <c r="AM7" s="537"/>
      <c r="AN7" s="537"/>
      <c r="AO7" s="537"/>
      <c r="AP7" s="537"/>
      <c r="AQ7" s="537"/>
      <c r="AR7" s="537"/>
      <c r="AS7" s="537"/>
      <c r="AT7" s="537"/>
      <c r="AU7" s="537"/>
      <c r="AV7" s="537"/>
      <c r="AW7" s="537"/>
      <c r="AX7" s="537"/>
      <c r="AY7" s="537"/>
      <c r="AZ7" s="537"/>
      <c r="BA7" s="537"/>
      <c r="BB7" s="537"/>
      <c r="BC7" s="537"/>
      <c r="BD7" s="537"/>
      <c r="BE7" s="537"/>
      <c r="BF7" s="537"/>
      <c r="BG7" s="537"/>
      <c r="BH7" s="537"/>
      <c r="BI7" s="537"/>
      <c r="BJ7" s="537"/>
      <c r="BK7" s="537"/>
      <c r="BL7" s="537"/>
      <c r="BM7" s="537"/>
      <c r="BN7" s="537"/>
      <c r="BO7" s="537"/>
      <c r="BP7" s="537"/>
      <c r="BQ7" s="537"/>
      <c r="BR7" s="537"/>
      <c r="BS7" s="537"/>
      <c r="BT7" s="537"/>
      <c r="BU7" s="537"/>
      <c r="BV7" s="537"/>
      <c r="BW7" s="537"/>
      <c r="BX7" s="537"/>
      <c r="BY7" s="537"/>
      <c r="BZ7" s="537"/>
      <c r="CA7" s="537"/>
      <c r="CB7" s="537"/>
      <c r="CC7" s="537"/>
      <c r="CD7" s="537"/>
      <c r="CE7" s="537"/>
      <c r="CF7" s="537"/>
      <c r="CG7" s="537"/>
      <c r="CH7" s="537"/>
      <c r="CI7" s="537"/>
      <c r="CJ7" s="537"/>
      <c r="CK7" s="537"/>
      <c r="CL7" s="537"/>
      <c r="CM7" s="537"/>
      <c r="CN7" s="537"/>
      <c r="CO7" s="537"/>
      <c r="CP7" s="537"/>
      <c r="CQ7" s="537"/>
      <c r="CR7" s="537"/>
      <c r="CS7" s="537"/>
      <c r="CT7" s="537"/>
      <c r="CU7" s="537"/>
      <c r="CV7" s="537"/>
      <c r="CW7" s="537"/>
      <c r="CX7" s="537"/>
      <c r="CY7" s="537"/>
      <c r="CZ7" s="537"/>
      <c r="DA7" s="537"/>
      <c r="DB7" s="537"/>
      <c r="DC7" s="537"/>
      <c r="DD7" s="537"/>
      <c r="DE7" s="537"/>
      <c r="DF7" s="1"/>
      <c r="DH7" s="24" t="s">
        <v>8</v>
      </c>
    </row>
    <row r="8" spans="1:115" ht="19.350000000000001" customHeight="1" x14ac:dyDescent="0.25">
      <c r="A8" s="1"/>
      <c r="B8" s="1"/>
      <c r="C8" s="1"/>
      <c r="D8" s="1"/>
      <c r="E8" s="1"/>
      <c r="F8" s="1"/>
      <c r="G8" s="1"/>
      <c r="H8" s="1"/>
      <c r="I8" s="1"/>
      <c r="J8" s="436"/>
      <c r="K8" s="437"/>
      <c r="L8" s="437"/>
      <c r="M8" s="437"/>
      <c r="N8" s="437"/>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37"/>
      <c r="BM8" s="437"/>
      <c r="BN8" s="437"/>
      <c r="BO8" s="437"/>
      <c r="BP8" s="437"/>
      <c r="BQ8" s="437"/>
      <c r="BR8" s="437"/>
      <c r="BS8" s="437"/>
      <c r="BT8" s="437"/>
      <c r="BU8" s="437"/>
      <c r="BV8" s="437"/>
      <c r="BW8" s="437"/>
      <c r="BX8" s="437"/>
      <c r="BY8" s="437"/>
      <c r="BZ8" s="437"/>
      <c r="CA8" s="437"/>
      <c r="CB8" s="437"/>
      <c r="CC8" s="437"/>
      <c r="CD8" s="437"/>
      <c r="CE8" s="437"/>
      <c r="CF8" s="437"/>
      <c r="CG8" s="437"/>
      <c r="CH8" s="437"/>
      <c r="CI8" s="437"/>
      <c r="CJ8" s="437"/>
      <c r="CK8" s="437"/>
      <c r="CL8" s="437"/>
      <c r="CM8" s="437"/>
      <c r="CN8" s="437"/>
      <c r="CO8" s="437"/>
      <c r="CP8" s="437"/>
      <c r="CQ8" s="437"/>
      <c r="CR8" s="437"/>
      <c r="CS8" s="437"/>
      <c r="CT8" s="437"/>
      <c r="CU8" s="437"/>
      <c r="CV8" s="437"/>
      <c r="CW8" s="437"/>
      <c r="CX8" s="437"/>
      <c r="CY8" s="437"/>
      <c r="CZ8" s="437"/>
      <c r="DA8" s="437"/>
      <c r="DB8" s="437"/>
      <c r="DC8" s="437"/>
      <c r="DD8" s="437"/>
      <c r="DE8" s="438"/>
      <c r="DF8" s="1"/>
    </row>
    <row r="9" spans="1:115" ht="19.350000000000001" customHeight="1" x14ac:dyDescent="0.25">
      <c r="A9" s="1"/>
      <c r="B9" s="1"/>
      <c r="C9" s="1"/>
      <c r="D9" s="1"/>
      <c r="E9" s="1"/>
      <c r="F9" s="1"/>
      <c r="G9" s="1"/>
      <c r="H9" s="1"/>
      <c r="I9" s="1"/>
      <c r="J9" s="439"/>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40"/>
      <c r="BB9" s="440"/>
      <c r="BC9" s="440"/>
      <c r="BD9" s="440"/>
      <c r="BE9" s="440"/>
      <c r="BF9" s="440"/>
      <c r="BG9" s="440"/>
      <c r="BH9" s="440"/>
      <c r="BI9" s="440"/>
      <c r="BJ9" s="440"/>
      <c r="BK9" s="440"/>
      <c r="BL9" s="440"/>
      <c r="BM9" s="440"/>
      <c r="BN9" s="440"/>
      <c r="BO9" s="440"/>
      <c r="BP9" s="440"/>
      <c r="BQ9" s="440"/>
      <c r="BR9" s="440"/>
      <c r="BS9" s="440"/>
      <c r="BT9" s="440"/>
      <c r="BU9" s="440"/>
      <c r="BV9" s="440"/>
      <c r="BW9" s="440"/>
      <c r="BX9" s="440"/>
      <c r="BY9" s="440"/>
      <c r="BZ9" s="440"/>
      <c r="CA9" s="440"/>
      <c r="CB9" s="440"/>
      <c r="CC9" s="440"/>
      <c r="CD9" s="440"/>
      <c r="CE9" s="440"/>
      <c r="CF9" s="440"/>
      <c r="CG9" s="440"/>
      <c r="CH9" s="440"/>
      <c r="CI9" s="440"/>
      <c r="CJ9" s="440"/>
      <c r="CK9" s="440"/>
      <c r="CL9" s="440"/>
      <c r="CM9" s="440"/>
      <c r="CN9" s="440"/>
      <c r="CO9" s="440"/>
      <c r="CP9" s="440"/>
      <c r="CQ9" s="440"/>
      <c r="CR9" s="440"/>
      <c r="CS9" s="440"/>
      <c r="CT9" s="440"/>
      <c r="CU9" s="440"/>
      <c r="CV9" s="440"/>
      <c r="CW9" s="440"/>
      <c r="CX9" s="440"/>
      <c r="CY9" s="440"/>
      <c r="CZ9" s="440"/>
      <c r="DA9" s="440"/>
      <c r="DB9" s="440"/>
      <c r="DC9" s="440"/>
      <c r="DD9" s="440"/>
      <c r="DE9" s="441"/>
      <c r="DF9" s="1"/>
    </row>
    <row r="10" spans="1:115" ht="19.350000000000001" customHeight="1" x14ac:dyDescent="0.25">
      <c r="A10" s="1"/>
      <c r="B10" s="1"/>
      <c r="C10" s="1"/>
      <c r="D10" s="1"/>
      <c r="E10" s="1"/>
      <c r="F10" s="1"/>
      <c r="G10" s="1"/>
      <c r="H10" s="1"/>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c r="CO10" s="142"/>
      <c r="CP10" s="142"/>
      <c r="CQ10" s="142"/>
      <c r="CR10" s="142"/>
      <c r="CS10" s="142"/>
      <c r="CT10" s="142"/>
      <c r="CU10" s="142"/>
      <c r="CV10" s="142"/>
      <c r="CW10" s="142"/>
      <c r="CX10" s="142"/>
      <c r="CY10" s="142"/>
      <c r="CZ10" s="142"/>
      <c r="DA10" s="142"/>
      <c r="DB10" s="142"/>
      <c r="DC10" s="142"/>
      <c r="DD10" s="142"/>
      <c r="DE10" s="142"/>
      <c r="DF10" s="142"/>
    </row>
    <row r="11" spans="1:115" ht="19.350000000000001" customHeight="1" x14ac:dyDescent="0.25">
      <c r="A11" s="1"/>
      <c r="B11" s="1"/>
      <c r="C11" s="1"/>
      <c r="D11" s="1"/>
      <c r="E11" s="1"/>
      <c r="F11" s="1"/>
      <c r="G11" s="1"/>
      <c r="H11" s="1"/>
      <c r="I11" s="1"/>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2"/>
      <c r="CS11" s="142"/>
      <c r="CT11" s="142"/>
      <c r="CU11" s="142"/>
      <c r="CV11" s="142"/>
      <c r="CW11" s="142"/>
      <c r="CX11" s="142"/>
      <c r="CY11" s="142"/>
      <c r="CZ11" s="142"/>
      <c r="DA11" s="142"/>
      <c r="DB11" s="142"/>
      <c r="DC11" s="142"/>
      <c r="DD11" s="142"/>
      <c r="DE11" s="142"/>
      <c r="DF11" s="1"/>
    </row>
    <row r="12" spans="1:115" ht="19.350000000000001" customHeight="1" x14ac:dyDescent="0.25">
      <c r="A12" s="1"/>
      <c r="B12" s="1"/>
      <c r="C12" s="1"/>
      <c r="D12" s="1"/>
      <c r="E12" s="1"/>
      <c r="F12" s="1"/>
      <c r="G12" s="1"/>
      <c r="H12" s="1"/>
      <c r="I12" s="1"/>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
    </row>
    <row r="13" spans="1:115" ht="19.350000000000001" customHeight="1" x14ac:dyDescent="0.25">
      <c r="A13" s="1"/>
      <c r="B13" s="1"/>
      <c r="C13" s="1"/>
      <c r="D13" s="1"/>
      <c r="E13" s="1"/>
      <c r="F13" s="1"/>
      <c r="G13" s="1"/>
      <c r="H13" s="1"/>
      <c r="I13" s="1"/>
      <c r="J13" s="535" t="s">
        <v>9</v>
      </c>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c r="BD13" s="535"/>
      <c r="BE13" s="535"/>
      <c r="BF13" s="535"/>
      <c r="BG13" s="535"/>
      <c r="BH13" s="535"/>
      <c r="BI13" s="535"/>
      <c r="BJ13" s="535"/>
      <c r="BK13" s="535"/>
      <c r="BL13" s="535"/>
      <c r="BM13" s="535"/>
      <c r="BN13" s="535"/>
      <c r="BO13" s="535"/>
      <c r="BP13" s="535"/>
      <c r="BQ13" s="535"/>
      <c r="BR13" s="535"/>
      <c r="BS13" s="535"/>
      <c r="BT13" s="535"/>
      <c r="BU13" s="535"/>
      <c r="BV13" s="535"/>
      <c r="BW13" s="535"/>
      <c r="BX13" s="535"/>
      <c r="BY13" s="535"/>
      <c r="BZ13" s="535"/>
      <c r="CA13" s="535"/>
      <c r="CB13" s="535"/>
      <c r="CC13" s="535"/>
      <c r="CD13" s="535"/>
      <c r="CE13" s="535"/>
      <c r="CF13" s="535"/>
      <c r="CG13" s="535"/>
      <c r="CH13" s="535"/>
      <c r="CI13" s="535"/>
      <c r="CJ13" s="535"/>
      <c r="CK13" s="535"/>
      <c r="CL13" s="535"/>
      <c r="CM13" s="535"/>
      <c r="CN13" s="535"/>
      <c r="CO13" s="535"/>
      <c r="CP13" s="535"/>
      <c r="CQ13" s="535"/>
      <c r="CR13" s="535"/>
      <c r="CS13" s="535"/>
      <c r="CT13" s="535"/>
      <c r="CU13" s="535"/>
      <c r="CV13" s="535"/>
      <c r="CW13" s="535"/>
      <c r="CX13" s="535"/>
      <c r="CY13" s="535"/>
      <c r="CZ13" s="535"/>
      <c r="DA13" s="535"/>
      <c r="DB13" s="535"/>
      <c r="DC13" s="535"/>
      <c r="DD13" s="535"/>
      <c r="DE13" s="535"/>
      <c r="DF13" s="1"/>
      <c r="DI13" s="446" t="s">
        <v>10</v>
      </c>
      <c r="DJ13" s="446" t="s">
        <v>11</v>
      </c>
      <c r="DK13" s="446" t="s">
        <v>4</v>
      </c>
    </row>
    <row r="14" spans="1:115" ht="19.350000000000001" customHeight="1" x14ac:dyDescent="0.25">
      <c r="A14" s="1"/>
      <c r="B14" s="1"/>
      <c r="C14" s="1"/>
      <c r="D14" s="1"/>
      <c r="E14" s="1"/>
      <c r="F14" s="1"/>
      <c r="G14" s="1"/>
      <c r="H14" s="1"/>
      <c r="I14" s="1"/>
      <c r="J14" s="535"/>
      <c r="K14" s="535"/>
      <c r="L14" s="535"/>
      <c r="M14" s="535"/>
      <c r="N14" s="535"/>
      <c r="O14" s="535"/>
      <c r="P14" s="535"/>
      <c r="Q14" s="535"/>
      <c r="R14" s="535"/>
      <c r="S14" s="535"/>
      <c r="T14" s="535"/>
      <c r="U14" s="535"/>
      <c r="V14" s="535"/>
      <c r="W14" s="535"/>
      <c r="X14" s="535"/>
      <c r="Y14" s="535"/>
      <c r="Z14" s="535"/>
      <c r="AA14" s="535"/>
      <c r="AB14" s="535"/>
      <c r="AC14" s="535"/>
      <c r="AD14" s="535"/>
      <c r="AE14" s="535"/>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5"/>
      <c r="BD14" s="535"/>
      <c r="BE14" s="535"/>
      <c r="BF14" s="535"/>
      <c r="BG14" s="535"/>
      <c r="BH14" s="535"/>
      <c r="BI14" s="535"/>
      <c r="BJ14" s="535"/>
      <c r="BK14" s="535"/>
      <c r="BL14" s="535"/>
      <c r="BM14" s="535"/>
      <c r="BN14" s="535"/>
      <c r="BO14" s="535"/>
      <c r="BP14" s="535"/>
      <c r="BQ14" s="535"/>
      <c r="BR14" s="535"/>
      <c r="BS14" s="535"/>
      <c r="BT14" s="535"/>
      <c r="BU14" s="535"/>
      <c r="BV14" s="535"/>
      <c r="BW14" s="535"/>
      <c r="BX14" s="535"/>
      <c r="BY14" s="535"/>
      <c r="BZ14" s="535"/>
      <c r="CA14" s="535"/>
      <c r="CB14" s="535"/>
      <c r="CC14" s="535"/>
      <c r="CD14" s="535"/>
      <c r="CE14" s="535"/>
      <c r="CF14" s="535"/>
      <c r="CG14" s="535"/>
      <c r="CH14" s="535"/>
      <c r="CI14" s="535"/>
      <c r="CJ14" s="535"/>
      <c r="CK14" s="535"/>
      <c r="CL14" s="535"/>
      <c r="CM14" s="535"/>
      <c r="CN14" s="535"/>
      <c r="CO14" s="535"/>
      <c r="CP14" s="535"/>
      <c r="CQ14" s="535"/>
      <c r="CR14" s="535"/>
      <c r="CS14" s="535"/>
      <c r="CT14" s="535"/>
      <c r="CU14" s="535"/>
      <c r="CV14" s="535"/>
      <c r="CW14" s="535"/>
      <c r="CX14" s="535"/>
      <c r="CY14" s="535"/>
      <c r="CZ14" s="535"/>
      <c r="DA14" s="535"/>
      <c r="DB14" s="535"/>
      <c r="DC14" s="535"/>
      <c r="DD14" s="535"/>
      <c r="DE14" s="535"/>
      <c r="DF14" s="1"/>
      <c r="DH14" s="24" t="s">
        <v>12</v>
      </c>
      <c r="DI14" s="446">
        <f>ROUND(Résidence!AC43+Perso.!AC43+Transport!AC43+'Ass&amp;épargne'!AC43+Dettes!AC43+Loisirs!AC43+Diverses!AC43,0)</f>
        <v>0</v>
      </c>
      <c r="DJ14" s="446">
        <f>ROUND(Résidence!AC44+Perso.!AC44+Transport!AC44+'Ass&amp;épargne'!AC44+Dettes!AC44+Loisirs!AC44+Diverses!AC44,0)</f>
        <v>0</v>
      </c>
      <c r="DK14" s="446">
        <f>DI14+DJ14</f>
        <v>0</v>
      </c>
    </row>
    <row r="15" spans="1:115" ht="19.350000000000001" customHeight="1" x14ac:dyDescent="0.25">
      <c r="A15" s="1"/>
      <c r="B15" s="1"/>
      <c r="C15" s="1"/>
      <c r="D15" s="1"/>
      <c r="E15" s="1"/>
      <c r="F15" s="1"/>
      <c r="G15" s="1"/>
      <c r="H15" s="1"/>
      <c r="I15" s="1"/>
      <c r="J15" s="535"/>
      <c r="K15" s="535"/>
      <c r="L15" s="535"/>
      <c r="M15" s="535"/>
      <c r="N15" s="535"/>
      <c r="O15" s="535"/>
      <c r="P15" s="535"/>
      <c r="Q15" s="535"/>
      <c r="R15" s="535"/>
      <c r="S15" s="535"/>
      <c r="T15" s="535"/>
      <c r="U15" s="535"/>
      <c r="V15" s="535"/>
      <c r="W15" s="535"/>
      <c r="X15" s="535"/>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35"/>
      <c r="AZ15" s="535"/>
      <c r="BA15" s="535"/>
      <c r="BB15" s="535"/>
      <c r="BC15" s="535"/>
      <c r="BD15" s="535"/>
      <c r="BE15" s="535"/>
      <c r="BF15" s="535"/>
      <c r="BG15" s="535"/>
      <c r="BH15" s="535"/>
      <c r="BI15" s="535"/>
      <c r="BJ15" s="535"/>
      <c r="BK15" s="535"/>
      <c r="BL15" s="535"/>
      <c r="BM15" s="535"/>
      <c r="BN15" s="535"/>
      <c r="BO15" s="535"/>
      <c r="BP15" s="535"/>
      <c r="BQ15" s="535"/>
      <c r="BR15" s="535"/>
      <c r="BS15" s="535"/>
      <c r="BT15" s="535"/>
      <c r="BU15" s="535"/>
      <c r="BV15" s="535"/>
      <c r="BW15" s="535"/>
      <c r="BX15" s="535"/>
      <c r="BY15" s="535"/>
      <c r="BZ15" s="535"/>
      <c r="CA15" s="535"/>
      <c r="CB15" s="535"/>
      <c r="CC15" s="535"/>
      <c r="CD15" s="535"/>
      <c r="CE15" s="535"/>
      <c r="CF15" s="535"/>
      <c r="CG15" s="535"/>
      <c r="CH15" s="535"/>
      <c r="CI15" s="535"/>
      <c r="CJ15" s="535"/>
      <c r="CK15" s="535"/>
      <c r="CL15" s="535"/>
      <c r="CM15" s="535"/>
      <c r="CN15" s="535"/>
      <c r="CO15" s="535"/>
      <c r="CP15" s="535"/>
      <c r="CQ15" s="535"/>
      <c r="CR15" s="535"/>
      <c r="CS15" s="535"/>
      <c r="CT15" s="535"/>
      <c r="CU15" s="535"/>
      <c r="CV15" s="535"/>
      <c r="CW15" s="535"/>
      <c r="CX15" s="535"/>
      <c r="CY15" s="535"/>
      <c r="CZ15" s="535"/>
      <c r="DA15" s="535"/>
      <c r="DB15" s="535"/>
      <c r="DC15" s="535"/>
      <c r="DD15" s="535"/>
      <c r="DE15" s="535"/>
      <c r="DF15" s="1"/>
      <c r="DI15" s="446">
        <f>IF($DK14=0,0,ROUND(DI14/$DK14*100,0))</f>
        <v>0</v>
      </c>
      <c r="DJ15" s="446">
        <f>100-DI15</f>
        <v>100</v>
      </c>
      <c r="DK15" s="446"/>
    </row>
    <row r="16" spans="1:115" ht="19.350000000000001" customHeight="1" x14ac:dyDescent="0.25">
      <c r="A16" s="1"/>
      <c r="B16" s="1"/>
      <c r="C16" s="1"/>
      <c r="D16" s="1"/>
      <c r="E16" s="1"/>
      <c r="F16" s="1"/>
      <c r="G16" s="1"/>
      <c r="H16" s="1"/>
      <c r="I16" s="1"/>
      <c r="J16" s="536" t="str">
        <f>IF(Sommaire!S7=0,"",DI19&amp;"% / "&amp;DI21&amp; "$")</f>
        <v/>
      </c>
      <c r="K16" s="536"/>
      <c r="L16" s="536"/>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6"/>
      <c r="AK16" s="536"/>
      <c r="AL16" s="536"/>
      <c r="AM16" s="536"/>
      <c r="AN16" s="536"/>
      <c r="AO16" s="536"/>
      <c r="AP16" s="536"/>
      <c r="AQ16" s="536"/>
      <c r="AR16" s="536"/>
      <c r="AS16" s="536"/>
      <c r="AT16" s="536"/>
      <c r="AU16" s="536"/>
      <c r="AV16" s="536"/>
      <c r="AW16" s="536"/>
      <c r="AX16" s="536"/>
      <c r="AY16" s="536"/>
      <c r="AZ16" s="536"/>
      <c r="BA16" s="536"/>
      <c r="BB16" s="536"/>
      <c r="BC16" s="536"/>
      <c r="BD16" s="536"/>
      <c r="BE16" s="536"/>
      <c r="BF16" s="536"/>
      <c r="BG16" s="536"/>
      <c r="BH16" s="536" t="str">
        <f>IF(Sommaire!S7=0,"",DJ19&amp;"% / "&amp;DJ21&amp; "$")</f>
        <v/>
      </c>
      <c r="BI16" s="536"/>
      <c r="BJ16" s="536"/>
      <c r="BK16" s="536"/>
      <c r="BL16" s="536"/>
      <c r="BM16" s="536"/>
      <c r="BN16" s="536"/>
      <c r="BO16" s="536"/>
      <c r="BP16" s="536"/>
      <c r="BQ16" s="536"/>
      <c r="BR16" s="536"/>
      <c r="BS16" s="536"/>
      <c r="BT16" s="536"/>
      <c r="BU16" s="536"/>
      <c r="BV16" s="536"/>
      <c r="BW16" s="536"/>
      <c r="BX16" s="536"/>
      <c r="BY16" s="536"/>
      <c r="BZ16" s="536"/>
      <c r="CA16" s="536"/>
      <c r="CB16" s="536"/>
      <c r="CC16" s="536"/>
      <c r="CD16" s="536"/>
      <c r="CE16" s="536"/>
      <c r="CF16" s="536"/>
      <c r="CG16" s="536"/>
      <c r="CH16" s="536"/>
      <c r="CI16" s="536"/>
      <c r="CJ16" s="536"/>
      <c r="CK16" s="536"/>
      <c r="CL16" s="536"/>
      <c r="CM16" s="536"/>
      <c r="CN16" s="536"/>
      <c r="CO16" s="536"/>
      <c r="CP16" s="536"/>
      <c r="CQ16" s="536"/>
      <c r="CR16" s="536"/>
      <c r="CS16" s="536"/>
      <c r="CT16" s="536"/>
      <c r="CU16" s="536"/>
      <c r="CV16" s="536"/>
      <c r="CW16" s="536"/>
      <c r="CX16" s="536"/>
      <c r="CY16" s="536"/>
      <c r="CZ16" s="536"/>
      <c r="DA16" s="536"/>
      <c r="DB16" s="536"/>
      <c r="DC16" s="536"/>
      <c r="DD16" s="536"/>
      <c r="DE16" s="536"/>
      <c r="DF16" s="1"/>
      <c r="DI16" s="446"/>
      <c r="DJ16" s="446"/>
      <c r="DK16" s="446"/>
    </row>
    <row r="17" spans="1:115" ht="19.350000000000001" customHeight="1" x14ac:dyDescent="0.25">
      <c r="A17" s="1"/>
      <c r="B17" s="1"/>
      <c r="C17" s="1"/>
      <c r="D17" s="1"/>
      <c r="E17" s="1"/>
      <c r="F17" s="1"/>
      <c r="G17" s="1"/>
      <c r="H17" s="1"/>
      <c r="I17" s="1"/>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7"/>
      <c r="AH17" s="537"/>
      <c r="AI17" s="537"/>
      <c r="AJ17" s="537"/>
      <c r="AK17" s="537"/>
      <c r="AL17" s="537"/>
      <c r="AM17" s="537"/>
      <c r="AN17" s="537"/>
      <c r="AO17" s="537"/>
      <c r="AP17" s="537"/>
      <c r="AQ17" s="537"/>
      <c r="AR17" s="537"/>
      <c r="AS17" s="537"/>
      <c r="AT17" s="537"/>
      <c r="AU17" s="537"/>
      <c r="AV17" s="537"/>
      <c r="AW17" s="537"/>
      <c r="AX17" s="537"/>
      <c r="AY17" s="537"/>
      <c r="AZ17" s="537"/>
      <c r="BA17" s="537"/>
      <c r="BB17" s="537"/>
      <c r="BC17" s="537"/>
      <c r="BD17" s="537"/>
      <c r="BE17" s="537"/>
      <c r="BF17" s="537"/>
      <c r="BG17" s="537"/>
      <c r="BH17" s="537"/>
      <c r="BI17" s="537"/>
      <c r="BJ17" s="537"/>
      <c r="BK17" s="537"/>
      <c r="BL17" s="537"/>
      <c r="BM17" s="537"/>
      <c r="BN17" s="537"/>
      <c r="BO17" s="537"/>
      <c r="BP17" s="537"/>
      <c r="BQ17" s="537"/>
      <c r="BR17" s="537"/>
      <c r="BS17" s="537"/>
      <c r="BT17" s="537"/>
      <c r="BU17" s="537"/>
      <c r="BV17" s="537"/>
      <c r="BW17" s="537"/>
      <c r="BX17" s="537"/>
      <c r="BY17" s="537"/>
      <c r="BZ17" s="537"/>
      <c r="CA17" s="537"/>
      <c r="CB17" s="537"/>
      <c r="CC17" s="537"/>
      <c r="CD17" s="537"/>
      <c r="CE17" s="537"/>
      <c r="CF17" s="537"/>
      <c r="CG17" s="537"/>
      <c r="CH17" s="537"/>
      <c r="CI17" s="537"/>
      <c r="CJ17" s="537"/>
      <c r="CK17" s="537"/>
      <c r="CL17" s="537"/>
      <c r="CM17" s="537"/>
      <c r="CN17" s="537"/>
      <c r="CO17" s="537"/>
      <c r="CP17" s="537"/>
      <c r="CQ17" s="537"/>
      <c r="CR17" s="537"/>
      <c r="CS17" s="537"/>
      <c r="CT17" s="537"/>
      <c r="CU17" s="537"/>
      <c r="CV17" s="537"/>
      <c r="CW17" s="537"/>
      <c r="CX17" s="537"/>
      <c r="CY17" s="537"/>
      <c r="CZ17" s="537"/>
      <c r="DA17" s="537"/>
      <c r="DB17" s="537"/>
      <c r="DC17" s="537"/>
      <c r="DD17" s="537"/>
      <c r="DE17" s="537"/>
      <c r="DF17" s="1"/>
      <c r="DI17" s="446"/>
      <c r="DJ17" s="446"/>
      <c r="DK17" s="446"/>
    </row>
    <row r="18" spans="1:115" ht="19.350000000000001" customHeight="1" x14ac:dyDescent="0.25">
      <c r="A18" s="1"/>
      <c r="B18" s="1"/>
      <c r="C18" s="1"/>
      <c r="D18" s="1"/>
      <c r="E18" s="1"/>
      <c r="F18" s="1"/>
      <c r="G18" s="1"/>
      <c r="H18" s="1"/>
      <c r="I18" s="1"/>
      <c r="J18" s="442"/>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c r="AT18" s="443"/>
      <c r="AU18" s="443"/>
      <c r="AV18" s="443"/>
      <c r="AW18" s="443"/>
      <c r="AX18" s="443"/>
      <c r="AY18" s="443"/>
      <c r="AZ18" s="443"/>
      <c r="BA18" s="443"/>
      <c r="BB18" s="443"/>
      <c r="BC18" s="443"/>
      <c r="BD18" s="443"/>
      <c r="BE18" s="443"/>
      <c r="BF18" s="443"/>
      <c r="BG18" s="443"/>
      <c r="BH18" s="443"/>
      <c r="BI18" s="443"/>
      <c r="BJ18" s="443"/>
      <c r="BK18" s="443"/>
      <c r="BL18" s="443"/>
      <c r="BM18" s="443"/>
      <c r="BN18" s="443"/>
      <c r="BO18" s="443"/>
      <c r="BP18" s="443"/>
      <c r="BQ18" s="443"/>
      <c r="BR18" s="443"/>
      <c r="BS18" s="443"/>
      <c r="BT18" s="443"/>
      <c r="BU18" s="443"/>
      <c r="BV18" s="443"/>
      <c r="BW18" s="443"/>
      <c r="BX18" s="443"/>
      <c r="BY18" s="443"/>
      <c r="BZ18" s="443"/>
      <c r="CA18" s="443"/>
      <c r="CB18" s="437"/>
      <c r="CC18" s="437"/>
      <c r="CD18" s="437"/>
      <c r="CE18" s="437"/>
      <c r="CF18" s="437"/>
      <c r="CG18" s="437"/>
      <c r="CH18" s="437"/>
      <c r="CI18" s="437"/>
      <c r="CJ18" s="437"/>
      <c r="CK18" s="437"/>
      <c r="CL18" s="437"/>
      <c r="CM18" s="437"/>
      <c r="CN18" s="437"/>
      <c r="CO18" s="437"/>
      <c r="CP18" s="437"/>
      <c r="CQ18" s="437"/>
      <c r="CR18" s="437"/>
      <c r="CS18" s="437"/>
      <c r="CT18" s="437"/>
      <c r="CU18" s="437"/>
      <c r="CV18" s="437"/>
      <c r="CW18" s="437"/>
      <c r="CX18" s="437"/>
      <c r="CY18" s="437"/>
      <c r="CZ18" s="437"/>
      <c r="DA18" s="437"/>
      <c r="DB18" s="437"/>
      <c r="DC18" s="437"/>
      <c r="DD18" s="437"/>
      <c r="DE18" s="438"/>
      <c r="DF18" s="1"/>
      <c r="DH18" s="24" t="s">
        <v>13</v>
      </c>
      <c r="DI18" s="446">
        <f>(Revenus!K38+Revenus!AC43)</f>
        <v>0</v>
      </c>
      <c r="DJ18" s="446">
        <f>(Revenus!S38+Revenus!AC44)</f>
        <v>0</v>
      </c>
      <c r="DK18" s="446">
        <f>DI18+DJ18</f>
        <v>0</v>
      </c>
    </row>
    <row r="19" spans="1:115" ht="19.350000000000001" customHeight="1" x14ac:dyDescent="0.25">
      <c r="A19" s="1"/>
      <c r="B19" s="1"/>
      <c r="C19" s="1"/>
      <c r="D19" s="1"/>
      <c r="E19" s="1"/>
      <c r="F19" s="1"/>
      <c r="G19" s="1"/>
      <c r="H19" s="1"/>
      <c r="I19" s="1"/>
      <c r="J19" s="444"/>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445"/>
      <c r="AI19" s="445"/>
      <c r="AJ19" s="445"/>
      <c r="AK19" s="445"/>
      <c r="AL19" s="445"/>
      <c r="AM19" s="445"/>
      <c r="AN19" s="445"/>
      <c r="AO19" s="445"/>
      <c r="AP19" s="445"/>
      <c r="AQ19" s="445"/>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5"/>
      <c r="BP19" s="445"/>
      <c r="BQ19" s="445"/>
      <c r="BR19" s="445"/>
      <c r="BS19" s="445"/>
      <c r="BT19" s="445"/>
      <c r="BU19" s="445"/>
      <c r="BV19" s="445"/>
      <c r="BW19" s="445"/>
      <c r="BX19" s="445"/>
      <c r="BY19" s="445"/>
      <c r="BZ19" s="445"/>
      <c r="CA19" s="445"/>
      <c r="CB19" s="440"/>
      <c r="CC19" s="440"/>
      <c r="CD19" s="440"/>
      <c r="CE19" s="440"/>
      <c r="CF19" s="440"/>
      <c r="CG19" s="440"/>
      <c r="CH19" s="440"/>
      <c r="CI19" s="440"/>
      <c r="CJ19" s="440"/>
      <c r="CK19" s="440"/>
      <c r="CL19" s="440"/>
      <c r="CM19" s="440"/>
      <c r="CN19" s="440"/>
      <c r="CO19" s="440"/>
      <c r="CP19" s="440"/>
      <c r="CQ19" s="440"/>
      <c r="CR19" s="440"/>
      <c r="CS19" s="440"/>
      <c r="CT19" s="440"/>
      <c r="CU19" s="440"/>
      <c r="CV19" s="440"/>
      <c r="CW19" s="440"/>
      <c r="CX19" s="440"/>
      <c r="CY19" s="440"/>
      <c r="CZ19" s="440"/>
      <c r="DA19" s="440"/>
      <c r="DB19" s="440"/>
      <c r="DC19" s="440"/>
      <c r="DD19" s="440"/>
      <c r="DE19" s="441"/>
      <c r="DF19" s="1"/>
      <c r="DI19" s="446">
        <f>IF($DK18=0,0,ROUND(DI18/$DK18*100,0))</f>
        <v>0</v>
      </c>
      <c r="DJ19" s="446">
        <f>100-DI19</f>
        <v>100</v>
      </c>
      <c r="DK19" s="446"/>
    </row>
    <row r="20" spans="1:115" ht="19.350000000000001" customHeight="1" x14ac:dyDescent="0.25">
      <c r="A20" s="1"/>
      <c r="B20" s="1"/>
      <c r="C20" s="1"/>
      <c r="D20" s="1"/>
      <c r="E20" s="1"/>
      <c r="F20" s="1"/>
      <c r="G20" s="1"/>
      <c r="H20" s="1"/>
      <c r="I20" s="1"/>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c r="CG20" s="142"/>
      <c r="CH20" s="142"/>
      <c r="CI20" s="142"/>
      <c r="CJ20" s="142"/>
      <c r="CK20" s="142"/>
      <c r="CL20" s="142"/>
      <c r="CM20" s="142"/>
      <c r="CN20" s="142"/>
      <c r="CO20" s="142"/>
      <c r="CP20" s="142"/>
      <c r="CQ20" s="142"/>
      <c r="CR20" s="142"/>
      <c r="CS20" s="142"/>
      <c r="CT20" s="142"/>
      <c r="CU20" s="142"/>
      <c r="CV20" s="142"/>
      <c r="CW20" s="142"/>
      <c r="CX20" s="142"/>
      <c r="CY20" s="142"/>
      <c r="CZ20" s="142"/>
      <c r="DA20" s="142"/>
      <c r="DB20" s="142"/>
      <c r="DC20" s="142"/>
      <c r="DD20" s="142"/>
      <c r="DE20" s="142"/>
      <c r="DF20" s="1"/>
      <c r="DI20" s="446"/>
      <c r="DJ20" s="446"/>
      <c r="DK20" s="446"/>
    </row>
    <row r="21" spans="1:115" ht="19.350000000000001" customHeight="1" x14ac:dyDescent="0.25">
      <c r="A21" s="1"/>
      <c r="B21" s="1"/>
      <c r="C21" s="1"/>
      <c r="D21" s="1"/>
      <c r="E21" s="1"/>
      <c r="F21" s="1"/>
      <c r="G21" s="1"/>
      <c r="H21" s="1"/>
      <c r="I21" s="1"/>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
      <c r="DH21" s="24" t="s">
        <v>14</v>
      </c>
      <c r="DI21" s="446">
        <f>ROUND(DI19/100*DK14,0)</f>
        <v>0</v>
      </c>
      <c r="DJ21" s="446">
        <f>DK14-DI21</f>
        <v>0</v>
      </c>
      <c r="DK21" s="446"/>
    </row>
    <row r="22" spans="1:115" ht="19.350000000000001" customHeight="1" x14ac:dyDescent="0.25">
      <c r="A22" s="1"/>
      <c r="B22" s="1"/>
      <c r="C22" s="1"/>
      <c r="D22" s="1"/>
      <c r="E22" s="1"/>
      <c r="F22" s="1"/>
      <c r="G22" s="1"/>
      <c r="H22" s="1"/>
      <c r="I22" s="1"/>
      <c r="J22" s="142">
        <v>1</v>
      </c>
      <c r="K22" s="142">
        <v>2</v>
      </c>
      <c r="L22" s="142">
        <v>3</v>
      </c>
      <c r="M22" s="142">
        <v>4</v>
      </c>
      <c r="N22" s="142">
        <v>5</v>
      </c>
      <c r="O22" s="142">
        <v>6</v>
      </c>
      <c r="P22" s="142">
        <v>7</v>
      </c>
      <c r="Q22" s="142">
        <v>8</v>
      </c>
      <c r="R22" s="142">
        <v>9</v>
      </c>
      <c r="S22" s="142">
        <v>10</v>
      </c>
      <c r="T22" s="142">
        <v>11</v>
      </c>
      <c r="U22" s="142">
        <v>12</v>
      </c>
      <c r="V22" s="142">
        <v>13</v>
      </c>
      <c r="W22" s="142">
        <v>14</v>
      </c>
      <c r="X22" s="142">
        <v>15</v>
      </c>
      <c r="Y22" s="142">
        <v>16</v>
      </c>
      <c r="Z22" s="142">
        <v>17</v>
      </c>
      <c r="AA22" s="142">
        <v>18</v>
      </c>
      <c r="AB22" s="142">
        <v>19</v>
      </c>
      <c r="AC22" s="142">
        <v>20</v>
      </c>
      <c r="AD22" s="142">
        <v>21</v>
      </c>
      <c r="AE22" s="142">
        <v>22</v>
      </c>
      <c r="AF22" s="142">
        <v>23</v>
      </c>
      <c r="AG22" s="142">
        <v>24</v>
      </c>
      <c r="AH22" s="142">
        <v>25</v>
      </c>
      <c r="AI22" s="142">
        <v>26</v>
      </c>
      <c r="AJ22" s="142">
        <v>27</v>
      </c>
      <c r="AK22" s="142">
        <v>28</v>
      </c>
      <c r="AL22" s="142">
        <v>29</v>
      </c>
      <c r="AM22" s="142">
        <v>30</v>
      </c>
      <c r="AN22" s="142">
        <v>31</v>
      </c>
      <c r="AO22" s="142">
        <v>32</v>
      </c>
      <c r="AP22" s="142">
        <v>33</v>
      </c>
      <c r="AQ22" s="142">
        <v>34</v>
      </c>
      <c r="AR22" s="142">
        <v>35</v>
      </c>
      <c r="AS22" s="142">
        <v>36</v>
      </c>
      <c r="AT22" s="142">
        <v>37</v>
      </c>
      <c r="AU22" s="142">
        <v>38</v>
      </c>
      <c r="AV22" s="142">
        <v>39</v>
      </c>
      <c r="AW22" s="142">
        <v>40</v>
      </c>
      <c r="AX22" s="142">
        <v>41</v>
      </c>
      <c r="AY22" s="142">
        <v>42</v>
      </c>
      <c r="AZ22" s="142">
        <v>43</v>
      </c>
      <c r="BA22" s="142">
        <v>44</v>
      </c>
      <c r="BB22" s="142">
        <v>45</v>
      </c>
      <c r="BC22" s="142">
        <v>46</v>
      </c>
      <c r="BD22" s="142">
        <v>47</v>
      </c>
      <c r="BE22" s="142">
        <v>48</v>
      </c>
      <c r="BF22" s="142">
        <v>49</v>
      </c>
      <c r="BG22" s="142">
        <v>50</v>
      </c>
      <c r="BH22" s="142">
        <v>51</v>
      </c>
      <c r="BI22" s="142">
        <v>52</v>
      </c>
      <c r="BJ22" s="142">
        <v>53</v>
      </c>
      <c r="BK22" s="142">
        <v>54</v>
      </c>
      <c r="BL22" s="142">
        <v>55</v>
      </c>
      <c r="BM22" s="142">
        <v>56</v>
      </c>
      <c r="BN22" s="142">
        <v>57</v>
      </c>
      <c r="BO22" s="142">
        <v>58</v>
      </c>
      <c r="BP22" s="142">
        <v>59</v>
      </c>
      <c r="BQ22" s="142">
        <v>60</v>
      </c>
      <c r="BR22" s="142">
        <v>61</v>
      </c>
      <c r="BS22" s="142">
        <v>62</v>
      </c>
      <c r="BT22" s="142">
        <v>63</v>
      </c>
      <c r="BU22" s="142">
        <v>64</v>
      </c>
      <c r="BV22" s="142">
        <v>65</v>
      </c>
      <c r="BW22" s="142">
        <v>66</v>
      </c>
      <c r="BX22" s="142">
        <v>67</v>
      </c>
      <c r="BY22" s="142">
        <v>68</v>
      </c>
      <c r="BZ22" s="142">
        <v>69</v>
      </c>
      <c r="CA22" s="142">
        <v>70</v>
      </c>
      <c r="CB22" s="142">
        <v>71</v>
      </c>
      <c r="CC22" s="142">
        <v>72</v>
      </c>
      <c r="CD22" s="142">
        <v>73</v>
      </c>
      <c r="CE22" s="142">
        <v>74</v>
      </c>
      <c r="CF22" s="142">
        <v>75</v>
      </c>
      <c r="CG22" s="142">
        <v>76</v>
      </c>
      <c r="CH22" s="142">
        <v>77</v>
      </c>
      <c r="CI22" s="142">
        <v>78</v>
      </c>
      <c r="CJ22" s="142">
        <v>79</v>
      </c>
      <c r="CK22" s="142">
        <v>80</v>
      </c>
      <c r="CL22" s="142">
        <v>81</v>
      </c>
      <c r="CM22" s="142">
        <v>82</v>
      </c>
      <c r="CN22" s="142">
        <v>83</v>
      </c>
      <c r="CO22" s="142">
        <v>84</v>
      </c>
      <c r="CP22" s="142">
        <v>85</v>
      </c>
      <c r="CQ22" s="142">
        <v>86</v>
      </c>
      <c r="CR22" s="142">
        <v>87</v>
      </c>
      <c r="CS22" s="142">
        <v>88</v>
      </c>
      <c r="CT22" s="142">
        <v>89</v>
      </c>
      <c r="CU22" s="142">
        <v>90</v>
      </c>
      <c r="CV22" s="142">
        <v>91</v>
      </c>
      <c r="CW22" s="142">
        <v>92</v>
      </c>
      <c r="CX22" s="142">
        <v>93</v>
      </c>
      <c r="CY22" s="142">
        <v>94</v>
      </c>
      <c r="CZ22" s="142">
        <v>95</v>
      </c>
      <c r="DA22" s="142">
        <v>96</v>
      </c>
      <c r="DB22" s="142">
        <v>97</v>
      </c>
      <c r="DC22" s="142">
        <v>98</v>
      </c>
      <c r="DD22" s="142">
        <v>99</v>
      </c>
      <c r="DE22" s="142">
        <v>100</v>
      </c>
      <c r="DF22" s="1"/>
    </row>
    <row r="23" spans="1:115" ht="19.350000000000001" customHeight="1" x14ac:dyDescent="0.25">
      <c r="A23" s="1"/>
      <c r="B23" s="1"/>
      <c r="C23" s="1"/>
      <c r="D23" s="1"/>
      <c r="E23" s="1"/>
      <c r="F23" s="1"/>
      <c r="G23" s="1"/>
      <c r="H23" s="1"/>
      <c r="I23" s="1"/>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
    </row>
    <row r="24" spans="1:115" ht="19.350000000000001" customHeight="1" x14ac:dyDescent="0.25">
      <c r="A24" s="1"/>
      <c r="B24" s="1"/>
      <c r="C24" s="1"/>
      <c r="D24" s="1"/>
      <c r="E24" s="1"/>
      <c r="F24" s="1"/>
      <c r="G24" s="1"/>
      <c r="H24" s="1"/>
      <c r="I24" s="1"/>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
    </row>
    <row r="25" spans="1:115" ht="19.350000000000001" customHeight="1" x14ac:dyDescent="0.25">
      <c r="A25" s="1"/>
      <c r="B25" s="1"/>
      <c r="C25" s="1"/>
      <c r="D25" s="1"/>
      <c r="E25" s="1"/>
      <c r="F25" s="1"/>
      <c r="G25" s="1"/>
      <c r="H25" s="1"/>
      <c r="I25" s="1"/>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
    </row>
    <row r="26" spans="1:115" ht="19.350000000000001" customHeight="1" x14ac:dyDescent="0.25">
      <c r="A26" s="1"/>
      <c r="B26" s="1"/>
      <c r="C26" s="1"/>
      <c r="D26" s="1"/>
      <c r="E26" s="1"/>
      <c r="F26" s="1"/>
      <c r="G26" s="1"/>
      <c r="H26" s="1"/>
      <c r="I26" s="1"/>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2"/>
      <c r="BZ26" s="142"/>
      <c r="CA26" s="142"/>
      <c r="CB26" s="142"/>
      <c r="CC26" s="142"/>
      <c r="CD26" s="142"/>
      <c r="CE26" s="142"/>
      <c r="CF26" s="142"/>
      <c r="CG26" s="142"/>
      <c r="CH26" s="142"/>
      <c r="CI26" s="142"/>
      <c r="CJ26" s="142"/>
      <c r="CK26" s="142"/>
      <c r="CL26" s="142"/>
      <c r="CM26" s="142"/>
      <c r="CN26" s="142"/>
      <c r="CO26" s="142"/>
      <c r="CP26" s="142"/>
      <c r="CQ26" s="142"/>
      <c r="CR26" s="142"/>
      <c r="CS26" s="142"/>
      <c r="CT26" s="142"/>
      <c r="CU26" s="142"/>
      <c r="CV26" s="142"/>
      <c r="CW26" s="142"/>
      <c r="CX26" s="142"/>
      <c r="CY26" s="142"/>
      <c r="CZ26" s="142"/>
      <c r="DA26" s="142"/>
      <c r="DB26" s="142"/>
      <c r="DC26" s="142"/>
      <c r="DD26" s="142"/>
      <c r="DE26" s="142"/>
      <c r="DF26" s="1"/>
    </row>
    <row r="27" spans="1:115" ht="19.350000000000001" customHeight="1" x14ac:dyDescent="0.25">
      <c r="A27" s="1"/>
      <c r="B27" s="1"/>
      <c r="C27" s="1"/>
      <c r="D27" s="1"/>
      <c r="E27" s="1"/>
      <c r="F27" s="1"/>
      <c r="G27" s="1"/>
      <c r="H27" s="1"/>
      <c r="I27" s="1"/>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
    </row>
    <row r="28" spans="1:115" ht="33" customHeight="1" x14ac:dyDescent="0.25">
      <c r="A28" s="1"/>
      <c r="B28" s="1"/>
      <c r="C28" s="1"/>
      <c r="D28" s="1"/>
      <c r="E28" s="1"/>
      <c r="F28" s="1"/>
      <c r="G28" s="1"/>
      <c r="H28" s="1"/>
      <c r="I28" s="1"/>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
    </row>
    <row r="29" spans="1:115" x14ac:dyDescent="0.2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row>
    <row r="30" spans="1:115" x14ac:dyDescent="0.2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row>
    <row r="31" spans="1:115" x14ac:dyDescent="0.2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row>
    <row r="32" spans="1:115" x14ac:dyDescent="0.2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row>
    <row r="33" s="24" customFormat="1" x14ac:dyDescent="0.25"/>
    <row r="34" s="24" customFormat="1" x14ac:dyDescent="0.25"/>
    <row r="35" s="24" customFormat="1" x14ac:dyDescent="0.25"/>
    <row r="36" s="24" customFormat="1" x14ac:dyDescent="0.25"/>
    <row r="37" s="24" customFormat="1" x14ac:dyDescent="0.25"/>
    <row r="38" s="24" customFormat="1" x14ac:dyDescent="0.25"/>
    <row r="39" s="24" customFormat="1" x14ac:dyDescent="0.25"/>
    <row r="40" s="24" customFormat="1" x14ac:dyDescent="0.25"/>
    <row r="41" s="24" customFormat="1" x14ac:dyDescent="0.25"/>
    <row r="42" s="24" customFormat="1" x14ac:dyDescent="0.25"/>
    <row r="43" s="24" customFormat="1" x14ac:dyDescent="0.25"/>
    <row r="44" s="24" customFormat="1" x14ac:dyDescent="0.25"/>
    <row r="45" s="24" customFormat="1" x14ac:dyDescent="0.25"/>
    <row r="46" s="24" customFormat="1" x14ac:dyDescent="0.25"/>
    <row r="47" s="24" customFormat="1" x14ac:dyDescent="0.25"/>
    <row r="48"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row r="81" s="24" customFormat="1" x14ac:dyDescent="0.25"/>
    <row r="82" s="24" customFormat="1" x14ac:dyDescent="0.25"/>
    <row r="83" s="24" customFormat="1" x14ac:dyDescent="0.25"/>
    <row r="84" s="24" customFormat="1" x14ac:dyDescent="0.25"/>
    <row r="85" s="24" customFormat="1" x14ac:dyDescent="0.25"/>
    <row r="86" s="24" customFormat="1" x14ac:dyDescent="0.25"/>
    <row r="87" s="24" customFormat="1" x14ac:dyDescent="0.25"/>
    <row r="88" s="24" customFormat="1" x14ac:dyDescent="0.25"/>
    <row r="89" s="24" customFormat="1" x14ac:dyDescent="0.25"/>
    <row r="90" s="24" customFormat="1" x14ac:dyDescent="0.25"/>
    <row r="91" s="24" customFormat="1" x14ac:dyDescent="0.25"/>
    <row r="92" s="24" customFormat="1" x14ac:dyDescent="0.25"/>
    <row r="93" s="24" customFormat="1" x14ac:dyDescent="0.25"/>
    <row r="94" s="24" customFormat="1" x14ac:dyDescent="0.25"/>
    <row r="95" s="24" customFormat="1" x14ac:dyDescent="0.25"/>
    <row r="96" s="24" customFormat="1" x14ac:dyDescent="0.25"/>
    <row r="97" s="24" customFormat="1" x14ac:dyDescent="0.25"/>
    <row r="98" s="24" customFormat="1" x14ac:dyDescent="0.25"/>
    <row r="99" s="24" customFormat="1" x14ac:dyDescent="0.25"/>
    <row r="100" s="24" customFormat="1" x14ac:dyDescent="0.25"/>
    <row r="101" s="24" customFormat="1" x14ac:dyDescent="0.25"/>
    <row r="102" s="24" customFormat="1" x14ac:dyDescent="0.25"/>
    <row r="103" s="24" customFormat="1" x14ac:dyDescent="0.25"/>
    <row r="104" s="24" customFormat="1" x14ac:dyDescent="0.25"/>
    <row r="105" s="24" customFormat="1" x14ac:dyDescent="0.25"/>
    <row r="106" s="24" customFormat="1" x14ac:dyDescent="0.25"/>
    <row r="107" s="24" customFormat="1" x14ac:dyDescent="0.25"/>
    <row r="108" s="24" customFormat="1" x14ac:dyDescent="0.25"/>
    <row r="109" s="24" customFormat="1" x14ac:dyDescent="0.25"/>
    <row r="110" s="24" customFormat="1" x14ac:dyDescent="0.25"/>
    <row r="111" s="24" customFormat="1" x14ac:dyDescent="0.25"/>
    <row r="112" s="24" customFormat="1" x14ac:dyDescent="0.25"/>
    <row r="113" spans="10:109" s="24" customFormat="1" x14ac:dyDescent="0.25"/>
    <row r="114" spans="10:109" s="24" customFormat="1" x14ac:dyDescent="0.25"/>
    <row r="115" spans="10:109" s="24" customFormat="1" x14ac:dyDescent="0.25"/>
    <row r="116" spans="10:109" s="24" customFormat="1" x14ac:dyDescent="0.25"/>
    <row r="117" spans="10:109" s="24" customFormat="1" x14ac:dyDescent="0.25"/>
    <row r="118" spans="10:109" s="24" customFormat="1" x14ac:dyDescent="0.25"/>
    <row r="119" spans="10:109" s="24" customFormat="1" x14ac:dyDescent="0.25"/>
    <row r="120" spans="10:109" s="24" customFormat="1" x14ac:dyDescent="0.25"/>
    <row r="121" spans="10:109" s="24" customFormat="1" x14ac:dyDescent="0.25"/>
    <row r="122" spans="10:109" s="24" customFormat="1" x14ac:dyDescent="0.25"/>
    <row r="123" spans="10:109" s="24" customFormat="1" x14ac:dyDescent="0.25"/>
    <row r="124" spans="10:109" s="24" customFormat="1" x14ac:dyDescent="0.25"/>
    <row r="125" spans="10:109" s="24" customFormat="1" x14ac:dyDescent="0.25"/>
    <row r="126" spans="10:109" s="24" customFormat="1" x14ac:dyDescent="0.25"/>
    <row r="127" spans="10:109" s="24" customFormat="1" x14ac:dyDescent="0.25"/>
    <row r="128" spans="10:109" s="24" customFormat="1" x14ac:dyDescent="0.25">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row>
    <row r="129" spans="10:109" s="24" customFormat="1" x14ac:dyDescent="0.25">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row>
    <row r="130" spans="10:109" s="24" customFormat="1" x14ac:dyDescent="0.25">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row>
    <row r="131" spans="10:109" s="24" customFormat="1" x14ac:dyDescent="0.25">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row>
    <row r="132" spans="10:109" s="24" customFormat="1" x14ac:dyDescent="0.25">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row>
    <row r="133" spans="10:109" s="24" customFormat="1" x14ac:dyDescent="0.25">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row>
    <row r="134" spans="10:109" s="24" customFormat="1" x14ac:dyDescent="0.25">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row>
    <row r="135" spans="10:109" s="24" customFormat="1" x14ac:dyDescent="0.25">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row>
    <row r="136" spans="10:109" s="24" customFormat="1" x14ac:dyDescent="0.25">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row>
    <row r="137" spans="10:109" s="24" customFormat="1" x14ac:dyDescent="0.25">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row>
    <row r="138" spans="10:109" s="24" customFormat="1" x14ac:dyDescent="0.25">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row>
    <row r="139" spans="10:109" s="24" customFormat="1" x14ac:dyDescent="0.25">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row>
    <row r="140" spans="10:109" s="24" customFormat="1" x14ac:dyDescent="0.25">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row>
    <row r="141" spans="10:109" s="24" customFormat="1" x14ac:dyDescent="0.25">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row>
    <row r="142" spans="10:109" s="24" customFormat="1" x14ac:dyDescent="0.25">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row>
    <row r="143" spans="10:109" s="24" customFormat="1" x14ac:dyDescent="0.25">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row>
    <row r="144" spans="10:109" s="24" customFormat="1" x14ac:dyDescent="0.25">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row>
    <row r="145" spans="10:109" s="24" customFormat="1" x14ac:dyDescent="0.25">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row>
    <row r="146" spans="10:109" s="24" customFormat="1" x14ac:dyDescent="0.25">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row>
    <row r="147" spans="10:109" s="24" customFormat="1" x14ac:dyDescent="0.25">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row>
    <row r="148" spans="10:109" s="24" customFormat="1" x14ac:dyDescent="0.25">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row>
    <row r="149" spans="10:109" s="24" customFormat="1" x14ac:dyDescent="0.25">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row>
    <row r="150" spans="10:109" s="24" customFormat="1" x14ac:dyDescent="0.25">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row>
    <row r="151" spans="10:109" s="24" customFormat="1" x14ac:dyDescent="0.25">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row>
    <row r="152" spans="10:109" s="24" customFormat="1" x14ac:dyDescent="0.25">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row>
    <row r="153" spans="10:109" s="24" customFormat="1" x14ac:dyDescent="0.25">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row>
    <row r="154" spans="10:109" s="24" customFormat="1" x14ac:dyDescent="0.25">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row>
    <row r="155" spans="10:109" s="24" customFormat="1" x14ac:dyDescent="0.25">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row>
    <row r="156" spans="10:109" s="24" customFormat="1" x14ac:dyDescent="0.25">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row>
    <row r="157" spans="10:109" s="24" customFormat="1" x14ac:dyDescent="0.25">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row>
    <row r="158" spans="10:109" s="24" customFormat="1" x14ac:dyDescent="0.25">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row>
    <row r="159" spans="10:109" s="24" customFormat="1" x14ac:dyDescent="0.25">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row>
    <row r="160" spans="10:109" s="24" customFormat="1" x14ac:dyDescent="0.25">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row>
    <row r="161" spans="10:109" s="24" customFormat="1" x14ac:dyDescent="0.25">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row>
    <row r="162" spans="10:109" s="24" customFormat="1" x14ac:dyDescent="0.25">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row>
    <row r="163" spans="10:109" s="24" customFormat="1" x14ac:dyDescent="0.25">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row>
    <row r="164" spans="10:109" s="24" customFormat="1" x14ac:dyDescent="0.25">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row>
    <row r="165" spans="10:109" s="24" customFormat="1" x14ac:dyDescent="0.25">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row>
    <row r="166" spans="10:109" s="24" customFormat="1" x14ac:dyDescent="0.25">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row>
    <row r="167" spans="10:109" s="24" customFormat="1" x14ac:dyDescent="0.25">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row>
    <row r="168" spans="10:109" s="24" customFormat="1" x14ac:dyDescent="0.25">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row>
    <row r="169" spans="10:109" s="24" customFormat="1" x14ac:dyDescent="0.25">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row>
    <row r="170" spans="10:109" s="24" customFormat="1" x14ac:dyDescent="0.25">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row>
    <row r="171" spans="10:109" s="24" customFormat="1" x14ac:dyDescent="0.25">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row>
    <row r="172" spans="10:109" s="24" customFormat="1" x14ac:dyDescent="0.25">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row>
    <row r="173" spans="10:109" s="24" customFormat="1" x14ac:dyDescent="0.25">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row>
    <row r="174" spans="10:109" s="24" customFormat="1" x14ac:dyDescent="0.25">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row>
    <row r="175" spans="10:109" s="24" customFormat="1" x14ac:dyDescent="0.25">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row>
    <row r="176" spans="10:109" s="24" customFormat="1" x14ac:dyDescent="0.25">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row>
    <row r="177" spans="10:109" s="24" customFormat="1" x14ac:dyDescent="0.25">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row>
    <row r="178" spans="10:109" s="24" customFormat="1" x14ac:dyDescent="0.25">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row>
    <row r="179" spans="10:109" s="24" customFormat="1" x14ac:dyDescent="0.25">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row>
    <row r="180" spans="10:109" s="24" customFormat="1" x14ac:dyDescent="0.25">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row>
    <row r="181" spans="10:109" s="24" customFormat="1" x14ac:dyDescent="0.25">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row>
    <row r="182" spans="10:109" s="24" customFormat="1" x14ac:dyDescent="0.25">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row>
    <row r="183" spans="10:109" s="24" customFormat="1" x14ac:dyDescent="0.25">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row>
    <row r="184" spans="10:109" s="24" customFormat="1" x14ac:dyDescent="0.25">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row>
    <row r="185" spans="10:109" s="24" customFormat="1" x14ac:dyDescent="0.25">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row>
    <row r="186" spans="10:109" s="24" customFormat="1" x14ac:dyDescent="0.25">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row>
    <row r="187" spans="10:109" s="24" customFormat="1" x14ac:dyDescent="0.25">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row>
    <row r="188" spans="10:109" s="24" customFormat="1" x14ac:dyDescent="0.25">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row>
    <row r="189" spans="10:109" s="24" customFormat="1" x14ac:dyDescent="0.25">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row>
    <row r="190" spans="10:109" s="24" customFormat="1" x14ac:dyDescent="0.25">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row>
    <row r="191" spans="10:109" s="24" customFormat="1" x14ac:dyDescent="0.25">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row>
    <row r="192" spans="10:109" s="24" customFormat="1" x14ac:dyDescent="0.25">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row>
    <row r="193" spans="10:109" s="24" customFormat="1" x14ac:dyDescent="0.25">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row>
    <row r="194" spans="10:109" s="24" customFormat="1" x14ac:dyDescent="0.25">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row>
    <row r="195" spans="10:109" s="24" customFormat="1" x14ac:dyDescent="0.25">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row>
    <row r="196" spans="10:109" s="24" customFormat="1" x14ac:dyDescent="0.25">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row>
    <row r="197" spans="10:109" s="24" customFormat="1" x14ac:dyDescent="0.25">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row>
  </sheetData>
  <sheetProtection algorithmName="SHA-512" hashValue="cW7KLpzX23b2w3NdVTwOw4FDEfjIiVcBEmVE8chjxEoUIy3xooCxUcUY6N88vaP4hxt9fLSOm2y00cXlr0sdQg==" saltValue="CiutCoYtxsrzUZldQBZLOQ==" spinCount="100000" sheet="1" objects="1" scenarios="1" selectLockedCells="1"/>
  <mergeCells count="7">
    <mergeCell ref="B3:H5"/>
    <mergeCell ref="J3:DE5"/>
    <mergeCell ref="J13:DE15"/>
    <mergeCell ref="J16:BG17"/>
    <mergeCell ref="BH16:DE17"/>
    <mergeCell ref="J6:BG7"/>
    <mergeCell ref="BH6:DE7"/>
  </mergeCells>
  <pageMargins left="0" right="0" top="0" bottom="0" header="0" footer="0"/>
  <pageSetup scale="5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FB0CA-A45D-4DA0-A841-728F19C52688}">
  <sheetPr codeName="Feuil5"/>
  <dimension ref="A1:O164"/>
  <sheetViews>
    <sheetView showGridLines="0" showRowColHeaders="0" zoomScale="85" zoomScaleNormal="85" workbookViewId="0">
      <pane ySplit="1" topLeftCell="A2" activePane="bottomLeft" state="frozen"/>
      <selection pane="bottomLeft" activeCell="C52" sqref="C52"/>
    </sheetView>
  </sheetViews>
  <sheetFormatPr baseColWidth="10" defaultColWidth="11.42578125" defaultRowHeight="15" x14ac:dyDescent="0.25"/>
  <cols>
    <col min="1" max="2" width="43.42578125" style="2" bestFit="1" customWidth="1"/>
    <col min="3" max="3" width="50.5703125" style="2" bestFit="1" customWidth="1"/>
    <col min="4" max="10" width="11.42578125" style="2"/>
    <col min="11" max="11" width="21.5703125" style="2" customWidth="1"/>
    <col min="12" max="12" width="13.85546875" style="2" bestFit="1" customWidth="1"/>
    <col min="13" max="13" width="14.140625" style="2" customWidth="1"/>
    <col min="14" max="14" width="14.5703125" style="2" customWidth="1"/>
    <col min="15" max="15" width="12.5703125" style="2" bestFit="1" customWidth="1"/>
    <col min="16" max="20" width="10.5703125" style="2" bestFit="1" customWidth="1"/>
    <col min="21" max="16384" width="11.42578125" style="2"/>
  </cols>
  <sheetData>
    <row r="1" spans="1:15" x14ac:dyDescent="0.25">
      <c r="A1" s="3" t="s">
        <v>15</v>
      </c>
      <c r="B1" s="3" t="s">
        <v>16</v>
      </c>
      <c r="C1" s="3" t="s">
        <v>17</v>
      </c>
      <c r="E1" s="538" t="s">
        <v>18</v>
      </c>
      <c r="F1" s="538"/>
      <c r="G1" s="538"/>
      <c r="H1" s="10"/>
      <c r="K1" s="538" t="s">
        <v>19</v>
      </c>
      <c r="L1" s="538"/>
      <c r="M1" s="538"/>
      <c r="N1" s="538"/>
      <c r="O1" s="538"/>
    </row>
    <row r="2" spans="1:15" ht="15.75" x14ac:dyDescent="0.25">
      <c r="A2" s="2" t="str">
        <f>T(IF(Langue="Français",Textes!B2,Textes!C2))</f>
        <v>Réinitialiser</v>
      </c>
      <c r="B2" s="1" t="s">
        <v>20</v>
      </c>
      <c r="C2" s="1" t="s">
        <v>21</v>
      </c>
      <c r="F2" s="1"/>
      <c r="G2" s="1"/>
      <c r="H2" s="1" t="s">
        <v>22</v>
      </c>
      <c r="I2" s="1"/>
      <c r="J2" s="1"/>
      <c r="K2" s="7" t="s">
        <v>23</v>
      </c>
      <c r="L2" s="145" t="s">
        <v>24</v>
      </c>
      <c r="M2" s="2" t="s">
        <v>25</v>
      </c>
      <c r="N2" s="2" t="s">
        <v>26</v>
      </c>
      <c r="O2" s="2" t="s">
        <v>27</v>
      </c>
    </row>
    <row r="3" spans="1:15" ht="15.75" x14ac:dyDescent="0.25">
      <c r="A3" s="2" t="str">
        <f>T(IF(Langue="Français",Textes!B3,Textes!C3))</f>
        <v>Débuter</v>
      </c>
      <c r="B3" s="1" t="s">
        <v>28</v>
      </c>
      <c r="C3" s="1" t="s">
        <v>29</v>
      </c>
      <c r="E3" s="2" t="str">
        <f>T(IF(Langue="Français",F3,G3))</f>
        <v>Annuel</v>
      </c>
      <c r="F3" s="1" t="s">
        <v>30</v>
      </c>
      <c r="G3" s="1" t="s">
        <v>2</v>
      </c>
      <c r="H3" s="2">
        <v>1</v>
      </c>
      <c r="I3" s="9"/>
      <c r="J3" s="9"/>
      <c r="K3" s="7" t="str">
        <f>A25</f>
        <v>Résidence</v>
      </c>
      <c r="L3" s="143">
        <f>Résidence!K40</f>
        <v>0</v>
      </c>
      <c r="M3" s="144" t="e">
        <f>#REF!</f>
        <v>#REF!</v>
      </c>
      <c r="N3" s="143">
        <f>Résidence!S40</f>
        <v>0</v>
      </c>
      <c r="O3" s="144" t="e">
        <f>#REF!</f>
        <v>#REF!</v>
      </c>
    </row>
    <row r="4" spans="1:15" ht="18" customHeight="1" x14ac:dyDescent="0.25">
      <c r="A4" s="2" t="str">
        <f>T(IF(Langue="Français",Textes!B4,Textes!C4))</f>
        <v>Suivant</v>
      </c>
      <c r="B4" s="1" t="s">
        <v>31</v>
      </c>
      <c r="C4" s="1" t="s">
        <v>32</v>
      </c>
      <c r="E4" s="2" t="str">
        <f t="shared" ref="E4" si="0">T(IF(Langue="Français",F4,G4))</f>
        <v>Mensuel</v>
      </c>
      <c r="F4" s="1" t="s">
        <v>22</v>
      </c>
      <c r="G4" s="1" t="s">
        <v>33</v>
      </c>
      <c r="H4" s="2">
        <v>12</v>
      </c>
      <c r="I4" s="9"/>
      <c r="J4" s="9"/>
      <c r="K4" s="8" t="str">
        <f>A63</f>
        <v>Assurance et épargne</v>
      </c>
      <c r="L4" s="143">
        <f>'Ass&amp;épargne'!K40</f>
        <v>0</v>
      </c>
      <c r="M4" s="144"/>
      <c r="N4" s="143">
        <f>'Ass&amp;épargne'!S40</f>
        <v>0</v>
      </c>
      <c r="O4" s="144"/>
    </row>
    <row r="5" spans="1:15" ht="15.75" x14ac:dyDescent="0.25">
      <c r="A5" s="2" t="str">
        <f>T(IF(Langue="Français",Textes!B5,Textes!C5))</f>
        <v>OUTIL DE BUDGET</v>
      </c>
      <c r="B5" s="1" t="s">
        <v>34</v>
      </c>
      <c r="C5" s="1" t="s">
        <v>35</v>
      </c>
      <c r="E5" s="2" t="str">
        <f>T(IF(Langue="Français",F5,G5))</f>
        <v>Bi-mensuel</v>
      </c>
      <c r="F5" s="1" t="s">
        <v>36</v>
      </c>
      <c r="G5" s="1" t="s">
        <v>37</v>
      </c>
      <c r="H5" s="2">
        <v>24</v>
      </c>
      <c r="I5" s="9"/>
      <c r="J5" s="9"/>
      <c r="K5" s="7" t="str">
        <f>A79</f>
        <v>Loisirs</v>
      </c>
      <c r="L5" s="143">
        <f>Loisirs!K40</f>
        <v>0</v>
      </c>
      <c r="M5" s="144"/>
      <c r="N5" s="143">
        <f>Loisirs!S40</f>
        <v>0</v>
      </c>
      <c r="O5" s="144"/>
    </row>
    <row r="6" spans="1:15" ht="30" x14ac:dyDescent="0.25">
      <c r="A6" s="2" t="str">
        <f>T(IF(Langue="Français",Textes!B6,Textes!C6))</f>
        <v>Calcul du coût 
de vie</v>
      </c>
      <c r="B6" s="4" t="s">
        <v>38</v>
      </c>
      <c r="C6" s="4" t="s">
        <v>39</v>
      </c>
      <c r="E6" s="2" t="str">
        <f t="shared" ref="E6:E7" si="1">T(IF(Langue="Français",F6,G6))</f>
        <v>2 semaines</v>
      </c>
      <c r="F6" s="1" t="s">
        <v>40</v>
      </c>
      <c r="G6" s="1" t="s">
        <v>41</v>
      </c>
      <c r="H6" s="2">
        <v>26</v>
      </c>
      <c r="I6" s="9"/>
      <c r="J6" s="9"/>
      <c r="K6" s="7" t="str">
        <f>A45</f>
        <v>Personnelles</v>
      </c>
      <c r="L6" s="143">
        <f>Perso.!K40</f>
        <v>0</v>
      </c>
      <c r="M6" s="144"/>
      <c r="N6" s="143">
        <f>Perso.!S40</f>
        <v>0</v>
      </c>
      <c r="O6" s="144"/>
    </row>
    <row r="7" spans="1:15" ht="15.75" x14ac:dyDescent="0.25">
      <c r="A7" s="2" t="str">
        <f>T(IF(Langue="Français",Textes!B7,Textes!C7))</f>
        <v>PERSONNEL ET CONFIDENTIEL</v>
      </c>
      <c r="B7" s="1" t="s">
        <v>42</v>
      </c>
      <c r="C7" s="1" t="s">
        <v>43</v>
      </c>
      <c r="E7" s="2" t="str">
        <f t="shared" si="1"/>
        <v>Hebdo.</v>
      </c>
      <c r="F7" s="1" t="s">
        <v>44</v>
      </c>
      <c r="G7" s="1" t="s">
        <v>45</v>
      </c>
      <c r="H7" s="2">
        <v>52</v>
      </c>
      <c r="I7" s="9"/>
      <c r="J7" s="9"/>
      <c r="K7" s="7" t="str">
        <f>A55</f>
        <v>Transport</v>
      </c>
      <c r="L7" s="143">
        <f>Transport!K40</f>
        <v>0</v>
      </c>
      <c r="M7" s="144"/>
      <c r="N7" s="143">
        <f>Transport!S40</f>
        <v>0</v>
      </c>
      <c r="O7" s="144"/>
    </row>
    <row r="8" spans="1:15" ht="15.75" x14ac:dyDescent="0.25">
      <c r="A8" s="2" t="str">
        <f>T(IF(Langue="Français",Textes!B8,Textes!C8))</f>
        <v>FRÉQUENCE</v>
      </c>
      <c r="B8" s="1" t="s">
        <v>46</v>
      </c>
      <c r="C8" s="1" t="s">
        <v>47</v>
      </c>
      <c r="E8" s="2" t="str">
        <f t="shared" ref="E8" si="2">T(IF(Langue="Français",F8,G8))</f>
        <v>Quot.</v>
      </c>
      <c r="F8" s="1" t="s">
        <v>48</v>
      </c>
      <c r="G8" s="1" t="s">
        <v>49</v>
      </c>
      <c r="H8" s="2">
        <v>365</v>
      </c>
      <c r="I8" s="9"/>
      <c r="J8" s="9"/>
      <c r="K8" s="7" t="str">
        <f>A72</f>
        <v>Dettes</v>
      </c>
      <c r="L8" s="143">
        <f>Dettes!K40</f>
        <v>0</v>
      </c>
      <c r="M8" s="144"/>
      <c r="N8" s="143">
        <f>Dettes!S40</f>
        <v>0</v>
      </c>
      <c r="O8" s="144"/>
    </row>
    <row r="9" spans="1:15" ht="15.75" x14ac:dyDescent="0.25">
      <c r="A9" s="2" t="str">
        <f>T(IF(Langue="Français",Textes!B9,Textes!C9))</f>
        <v>Annuel</v>
      </c>
      <c r="B9" s="1" t="s">
        <v>30</v>
      </c>
      <c r="C9" s="1" t="s">
        <v>2</v>
      </c>
      <c r="F9" s="1"/>
      <c r="G9" s="1"/>
      <c r="K9" s="7" t="str">
        <f>A87</f>
        <v>Diverses</v>
      </c>
      <c r="L9" s="143">
        <f>Diverses!K40</f>
        <v>0</v>
      </c>
      <c r="M9" s="144"/>
      <c r="N9" s="143">
        <f>Diverses!S40</f>
        <v>0</v>
      </c>
      <c r="O9" s="144"/>
    </row>
    <row r="10" spans="1:15" ht="15.75" x14ac:dyDescent="0.25">
      <c r="A10" s="2" t="str">
        <f>T(IF(Langue="Français",Textes!B10,Textes!C10))</f>
        <v>Mensuel</v>
      </c>
      <c r="B10" s="1" t="s">
        <v>22</v>
      </c>
      <c r="C10" s="1" t="s">
        <v>33</v>
      </c>
      <c r="E10" s="1" t="s">
        <v>2</v>
      </c>
      <c r="H10" s="2">
        <f>H3</f>
        <v>1</v>
      </c>
      <c r="I10" s="9"/>
      <c r="J10" s="9"/>
      <c r="K10" s="16" t="str">
        <f>A133</f>
        <v>Conjointes</v>
      </c>
      <c r="L10" s="143"/>
      <c r="M10" s="144"/>
      <c r="N10" s="143" t="e">
        <f>#REF!</f>
        <v>#REF!</v>
      </c>
      <c r="O10" s="144"/>
    </row>
    <row r="11" spans="1:15" x14ac:dyDescent="0.25">
      <c r="A11" s="2" t="str">
        <f>T(IF(Langue="Français",Textes!B11,Textes!C11))</f>
        <v>Bi-mensuel</v>
      </c>
      <c r="B11" s="1" t="s">
        <v>36</v>
      </c>
      <c r="C11" s="1" t="s">
        <v>50</v>
      </c>
      <c r="E11" s="1" t="s">
        <v>33</v>
      </c>
      <c r="H11" s="2">
        <f>H4</f>
        <v>12</v>
      </c>
      <c r="I11" s="9"/>
      <c r="J11" s="9"/>
      <c r="K11" s="9"/>
      <c r="L11" s="9"/>
      <c r="M11" s="9"/>
    </row>
    <row r="12" spans="1:15" x14ac:dyDescent="0.25">
      <c r="A12" s="2" t="str">
        <f>T(IF(Langue="Français",Textes!B12,Textes!C12))</f>
        <v>2 semaines</v>
      </c>
      <c r="B12" s="1" t="s">
        <v>40</v>
      </c>
      <c r="C12" s="1" t="s">
        <v>41</v>
      </c>
      <c r="E12" s="1" t="s">
        <v>37</v>
      </c>
      <c r="H12" s="2">
        <f>H5</f>
        <v>24</v>
      </c>
      <c r="I12" s="9"/>
      <c r="J12" s="9"/>
      <c r="K12" s="2" t="s">
        <v>51</v>
      </c>
      <c r="L12" s="14" t="s">
        <v>52</v>
      </c>
      <c r="M12" s="14" t="s">
        <v>53</v>
      </c>
      <c r="N12" s="15" t="s">
        <v>54</v>
      </c>
      <c r="O12" s="15" t="s">
        <v>55</v>
      </c>
    </row>
    <row r="13" spans="1:15" x14ac:dyDescent="0.25">
      <c r="A13" s="2" t="str">
        <f>T(IF(Langue="Français",Textes!B13,Textes!C13))</f>
        <v>Hebdo.</v>
      </c>
      <c r="B13" s="1" t="s">
        <v>44</v>
      </c>
      <c r="C13" s="1" t="s">
        <v>45</v>
      </c>
      <c r="E13" s="1" t="s">
        <v>56</v>
      </c>
      <c r="H13" s="2">
        <f t="shared" ref="H13:H14" si="3">H6</f>
        <v>26</v>
      </c>
      <c r="I13" s="9"/>
      <c r="J13" s="9"/>
      <c r="K13" s="14" t="s">
        <v>57</v>
      </c>
      <c r="L13" s="17" t="e">
        <f>Rapport!P32/(#REF!+#REF!)</f>
        <v>#REF!</v>
      </c>
      <c r="M13" s="14">
        <v>1</v>
      </c>
      <c r="N13" s="15" t="e">
        <f>L13-O13/2</f>
        <v>#REF!</v>
      </c>
      <c r="O13" s="15">
        <v>0.01</v>
      </c>
    </row>
    <row r="14" spans="1:15" ht="15.75" x14ac:dyDescent="0.25">
      <c r="A14" s="2" t="str">
        <f>T(IF(Langue="Français",Textes!B14,Textes!C14))</f>
        <v>Quot.</v>
      </c>
      <c r="B14" s="1" t="s">
        <v>48</v>
      </c>
      <c r="C14" s="1" t="s">
        <v>49</v>
      </c>
      <c r="E14" s="1" t="s">
        <v>45</v>
      </c>
      <c r="H14" s="2">
        <f t="shared" si="3"/>
        <v>52</v>
      </c>
      <c r="I14" s="9"/>
      <c r="J14" s="11"/>
      <c r="K14" s="14" t="s">
        <v>58</v>
      </c>
      <c r="L14" s="17" t="e">
        <f>Rapport!P28/(#REF!+#REF!)</f>
        <v>#REF!</v>
      </c>
      <c r="M14" s="14">
        <v>1</v>
      </c>
      <c r="N14" s="15" t="e">
        <f t="shared" ref="N14:N19" si="4">L14-O14/2</f>
        <v>#REF!</v>
      </c>
      <c r="O14" s="15">
        <v>0.01</v>
      </c>
    </row>
    <row r="15" spans="1:15" ht="15.75" x14ac:dyDescent="0.25">
      <c r="A15" s="2" t="str">
        <f>T(IF(Langue="Français",Textes!B15,Textes!C15))</f>
        <v xml:space="preserve">Budget en date du </v>
      </c>
      <c r="B15" s="1" t="s">
        <v>59</v>
      </c>
      <c r="C15" s="1" t="s">
        <v>60</v>
      </c>
      <c r="E15" s="1" t="s">
        <v>49</v>
      </c>
      <c r="H15" s="2">
        <f>H8</f>
        <v>365</v>
      </c>
      <c r="I15" s="9"/>
      <c r="J15" s="11"/>
      <c r="K15" s="14" t="s">
        <v>61</v>
      </c>
      <c r="L15" s="17" t="e">
        <f>Rapport!P24/(#REF!+#REF!)</f>
        <v>#REF!</v>
      </c>
      <c r="M15" s="14">
        <v>1</v>
      </c>
      <c r="N15" s="15" t="e">
        <f t="shared" si="4"/>
        <v>#REF!</v>
      </c>
      <c r="O15" s="15">
        <v>0.01</v>
      </c>
    </row>
    <row r="16" spans="1:15" ht="15.75" x14ac:dyDescent="0.25">
      <c r="A16" s="2" t="str">
        <f>T(IF(Langue="Français",Textes!B16,Textes!C16))</f>
        <v>Format: AAAA-MM-JJ</v>
      </c>
      <c r="B16" s="1" t="s">
        <v>62</v>
      </c>
      <c r="C16" s="1" t="s">
        <v>63</v>
      </c>
      <c r="E16" s="1"/>
      <c r="J16" s="11"/>
      <c r="K16" s="14" t="s">
        <v>64</v>
      </c>
      <c r="L16" s="17" t="e">
        <f>Rapport!P20/(#REF!+#REF!)</f>
        <v>#REF!</v>
      </c>
      <c r="M16" s="14">
        <v>1</v>
      </c>
      <c r="N16" s="15" t="e">
        <f t="shared" si="4"/>
        <v>#REF!</v>
      </c>
      <c r="O16" s="15">
        <v>0.01</v>
      </c>
    </row>
    <row r="17" spans="1:15" ht="15.75" x14ac:dyDescent="0.25">
      <c r="A17" s="2" t="str">
        <f>T(IF(Langue="Français",Textes!B17,Textes!C17))</f>
        <v xml:space="preserve">Langue </v>
      </c>
      <c r="B17" s="1" t="s">
        <v>65</v>
      </c>
      <c r="C17" s="1" t="s">
        <v>66</v>
      </c>
      <c r="E17" s="1" t="s">
        <v>30</v>
      </c>
      <c r="H17" s="2">
        <f>H10</f>
        <v>1</v>
      </c>
      <c r="J17" s="11"/>
      <c r="K17" s="14" t="s">
        <v>67</v>
      </c>
      <c r="L17" s="17" t="e">
        <f>Rapport!P16/(#REF!+#REF!)</f>
        <v>#REF!</v>
      </c>
      <c r="M17" s="14">
        <v>1</v>
      </c>
      <c r="N17" s="15" t="e">
        <f t="shared" si="4"/>
        <v>#REF!</v>
      </c>
      <c r="O17" s="15">
        <v>0.01</v>
      </c>
    </row>
    <row r="18" spans="1:15" ht="15.75" x14ac:dyDescent="0.25">
      <c r="A18" s="2" t="str">
        <f>T(IF(Langue="Français",Textes!B18,Textes!C18))</f>
        <v>Informations</v>
      </c>
      <c r="B18" s="1" t="s">
        <v>68</v>
      </c>
      <c r="C18" s="1" t="s">
        <v>68</v>
      </c>
      <c r="E18" s="1" t="s">
        <v>22</v>
      </c>
      <c r="H18" s="2">
        <f>H11</f>
        <v>12</v>
      </c>
      <c r="J18" s="11"/>
      <c r="K18" s="14" t="s">
        <v>69</v>
      </c>
      <c r="L18" s="17" t="e">
        <f>Rapport!P12/(#REF!+#REF!)</f>
        <v>#REF!</v>
      </c>
      <c r="M18" s="14">
        <v>1</v>
      </c>
      <c r="N18" s="15" t="e">
        <f t="shared" si="4"/>
        <v>#REF!</v>
      </c>
      <c r="O18" s="15">
        <v>0.01</v>
      </c>
    </row>
    <row r="19" spans="1:15" ht="15.75" x14ac:dyDescent="0.25">
      <c r="A19" s="2" t="str">
        <f>T(IF(Langue="Français",Textes!B19,Textes!C19))</f>
        <v>Client 1</v>
      </c>
      <c r="B19" s="1" t="s">
        <v>70</v>
      </c>
      <c r="C19" s="1" t="s">
        <v>70</v>
      </c>
      <c r="E19" s="1" t="s">
        <v>36</v>
      </c>
      <c r="H19" s="2">
        <f>H12</f>
        <v>24</v>
      </c>
      <c r="J19" s="12"/>
      <c r="K19" s="2" t="s">
        <v>71</v>
      </c>
      <c r="L19" s="17" t="e">
        <f>Rapport!P8/(#REF!+#REF!)</f>
        <v>#REF!</v>
      </c>
      <c r="M19" s="14">
        <v>1</v>
      </c>
      <c r="N19" s="15" t="e">
        <f t="shared" si="4"/>
        <v>#REF!</v>
      </c>
      <c r="O19" s="15">
        <v>0.01</v>
      </c>
    </row>
    <row r="20" spans="1:15" ht="15.75" x14ac:dyDescent="0.25">
      <c r="A20" s="2" t="str">
        <f>T(IF(Langue="Français",Textes!B20,Textes!C20))</f>
        <v>Client 2</v>
      </c>
      <c r="B20" s="1" t="s">
        <v>72</v>
      </c>
      <c r="C20" s="1" t="s">
        <v>72</v>
      </c>
      <c r="E20" s="1" t="s">
        <v>73</v>
      </c>
      <c r="H20" s="2">
        <f t="shared" ref="H20:H21" si="5">H13</f>
        <v>26</v>
      </c>
      <c r="J20" s="13"/>
    </row>
    <row r="21" spans="1:15" ht="30" x14ac:dyDescent="0.25">
      <c r="A21" s="2" t="str">
        <f>T(IF(Langue="Français",Textes!B21,Textes!C21))</f>
        <v>Type de budget (placer un x sur le choix désiré)</v>
      </c>
      <c r="B21" s="1" t="s">
        <v>74</v>
      </c>
      <c r="C21" s="1" t="s">
        <v>75</v>
      </c>
      <c r="E21" s="1" t="s">
        <v>44</v>
      </c>
      <c r="G21" s="2" t="s">
        <v>76</v>
      </c>
      <c r="H21" s="2">
        <f t="shared" si="5"/>
        <v>52</v>
      </c>
      <c r="K21" s="4"/>
      <c r="L21" s="4" t="s">
        <v>77</v>
      </c>
      <c r="M21" s="4" t="s">
        <v>78</v>
      </c>
      <c r="N21" s="141"/>
      <c r="O21" s="141"/>
    </row>
    <row r="22" spans="1:15" x14ac:dyDescent="0.25">
      <c r="A22" s="2" t="str">
        <f>T(IF(Langue="Français",Textes!B22,Textes!C22))</f>
        <v>Individuel</v>
      </c>
      <c r="B22" s="1" t="s">
        <v>79</v>
      </c>
      <c r="C22" s="1" t="s">
        <v>80</v>
      </c>
      <c r="E22" s="1" t="s">
        <v>48</v>
      </c>
      <c r="H22" s="2">
        <f>H15</f>
        <v>365</v>
      </c>
      <c r="K22" s="4" t="str">
        <f>T(Accueil!$C$10)</f>
        <v/>
      </c>
      <c r="L22" s="147" t="e">
        <f>#REF!</f>
        <v>#REF!</v>
      </c>
      <c r="M22" s="147" t="e">
        <f>#REF!*Revenus!K45</f>
        <v>#REF!</v>
      </c>
      <c r="N22" s="141"/>
      <c r="O22" s="141"/>
    </row>
    <row r="23" spans="1:15" x14ac:dyDescent="0.25">
      <c r="A23" s="2" t="str">
        <f>T(IF(Langue="Français",Textes!B23,Textes!C23))</f>
        <v>Communs</v>
      </c>
      <c r="B23" s="1" t="s">
        <v>81</v>
      </c>
      <c r="C23" s="1" t="s">
        <v>256</v>
      </c>
      <c r="K23" s="4" t="str">
        <f>T(Accueil!$C$12)</f>
        <v/>
      </c>
      <c r="L23" s="147" t="e">
        <f>#REF!</f>
        <v>#REF!</v>
      </c>
      <c r="M23" s="147" t="e">
        <f>#REF!*Revenus!K46</f>
        <v>#REF!</v>
      </c>
      <c r="N23" s="141"/>
      <c r="O23" s="141"/>
    </row>
    <row r="24" spans="1:15" ht="26.25" customHeight="1" x14ac:dyDescent="0.25">
      <c r="A24" s="2" t="str">
        <f>T(IF(Langue="Français",Textes!B24,Textes!C24))</f>
        <v>Effacer</v>
      </c>
      <c r="B24" s="1" t="s">
        <v>82</v>
      </c>
      <c r="C24" s="1" t="s">
        <v>83</v>
      </c>
      <c r="K24" s="141"/>
      <c r="L24" s="141" t="str">
        <f>A134</f>
        <v xml:space="preserve">Dépenses de </v>
      </c>
      <c r="M24" s="141"/>
      <c r="N24" s="141"/>
      <c r="O24" s="141"/>
    </row>
    <row r="25" spans="1:15" x14ac:dyDescent="0.25">
      <c r="A25" s="2" t="str">
        <f>T(IF(Langue="Français",Textes!B25,Textes!C25))</f>
        <v>Résidence</v>
      </c>
      <c r="B25" s="1" t="s">
        <v>71</v>
      </c>
      <c r="C25" s="1" t="s">
        <v>84</v>
      </c>
      <c r="K25" s="2" t="str">
        <f>A25</f>
        <v>Résidence</v>
      </c>
    </row>
    <row r="26" spans="1:15" x14ac:dyDescent="0.25">
      <c r="A26" s="2" t="str">
        <f>T(IF(Langue="Français",Textes!B26,Textes!C26))</f>
        <v>Hypothèque / Bail</v>
      </c>
      <c r="B26" s="1" t="s">
        <v>285</v>
      </c>
      <c r="C26" s="1" t="s">
        <v>261</v>
      </c>
      <c r="K26" s="2" t="str">
        <f>A63</f>
        <v>Assurance et épargne</v>
      </c>
    </row>
    <row r="27" spans="1:15" x14ac:dyDescent="0.25">
      <c r="A27" s="2" t="str">
        <f>T(IF(Langue="Français",Textes!B27,Textes!C27))</f>
        <v>Frais de copropriété</v>
      </c>
      <c r="B27" s="1" t="s">
        <v>85</v>
      </c>
      <c r="C27" s="1" t="s">
        <v>86</v>
      </c>
      <c r="K27" s="2" t="str">
        <f>A79</f>
        <v>Loisirs</v>
      </c>
    </row>
    <row r="28" spans="1:15" x14ac:dyDescent="0.25">
      <c r="A28" s="2" t="str">
        <f>T(IF(Langue="Français",Textes!B28,Textes!C28))</f>
        <v>Électricité / Chauffage</v>
      </c>
      <c r="B28" s="1" t="s">
        <v>87</v>
      </c>
      <c r="C28" s="1" t="s">
        <v>88</v>
      </c>
    </row>
    <row r="29" spans="1:15" x14ac:dyDescent="0.25">
      <c r="A29" s="2" t="str">
        <f>T(IF(Langue="Français",Textes!B29,Textes!C29))</f>
        <v>Téléphone / Télévision / Internet</v>
      </c>
      <c r="B29" s="1" t="s">
        <v>306</v>
      </c>
      <c r="C29" s="1" t="s">
        <v>307</v>
      </c>
    </row>
    <row r="30" spans="1:15" x14ac:dyDescent="0.25">
      <c r="A30" s="2" t="str">
        <f>T(IF(Langue="Français",Textes!B30,Textes!C30))</f>
        <v>Taxes municipales / Scolaires</v>
      </c>
      <c r="B30" s="1" t="s">
        <v>310</v>
      </c>
      <c r="C30" s="1" t="s">
        <v>311</v>
      </c>
    </row>
    <row r="31" spans="1:15" x14ac:dyDescent="0.25">
      <c r="A31" s="2" t="str">
        <f>T(IF(Langue="Français",Textes!B31,Textes!C31))</f>
        <v>Ameublement (achat et réparation)</v>
      </c>
      <c r="B31" s="1" t="s">
        <v>89</v>
      </c>
      <c r="C31" s="1" t="s">
        <v>263</v>
      </c>
    </row>
    <row r="32" spans="1:15" ht="15.75" x14ac:dyDescent="0.25">
      <c r="A32" s="2" t="str">
        <f>T(IF(Langue="Français",Textes!B32,Textes!C32))</f>
        <v>Réparations / Améliorations</v>
      </c>
      <c r="B32" s="1" t="s">
        <v>286</v>
      </c>
      <c r="C32" s="1" t="s">
        <v>262</v>
      </c>
      <c r="E32" s="88" t="str">
        <f>T(IF(Langue="Français",Textes!B17,Textes!C17))</f>
        <v xml:space="preserve">Langue </v>
      </c>
    </row>
    <row r="33" spans="1:6" ht="18.75" x14ac:dyDescent="0.25">
      <c r="A33" s="2" t="str">
        <f>T(IF(Langue="Français",Textes!B33,Textes!C33))</f>
        <v>Résidence secondaire</v>
      </c>
      <c r="B33" s="1" t="s">
        <v>90</v>
      </c>
      <c r="C33" s="1" t="s">
        <v>91</v>
      </c>
      <c r="E33" s="539" t="s">
        <v>16</v>
      </c>
      <c r="F33" s="540"/>
    </row>
    <row r="34" spans="1:6" x14ac:dyDescent="0.25">
      <c r="A34" s="2" t="str">
        <f>T(IF(Langue="Français",Textes!B34,Textes!C34))</f>
        <v>Autres :</v>
      </c>
      <c r="B34" s="1" t="s">
        <v>92</v>
      </c>
      <c r="C34" s="1" t="s">
        <v>257</v>
      </c>
    </row>
    <row r="35" spans="1:6" x14ac:dyDescent="0.25">
      <c r="A35" s="2" t="str">
        <f>T(IF(Langue="Français",Textes!B35,Textes!C35))</f>
        <v>Total partiel</v>
      </c>
      <c r="B35" s="1" t="s">
        <v>93</v>
      </c>
      <c r="C35" s="1" t="s">
        <v>94</v>
      </c>
    </row>
    <row r="36" spans="1:6" x14ac:dyDescent="0.25">
      <c r="A36" s="2" t="str">
        <f>T(IF(Langue="Français",Textes!B36,Textes!C36))</f>
        <v>Aujourd'hui</v>
      </c>
      <c r="B36" s="1" t="s">
        <v>95</v>
      </c>
      <c r="C36" s="1" t="s">
        <v>96</v>
      </c>
    </row>
    <row r="37" spans="1:6" x14ac:dyDescent="0.25">
      <c r="A37" s="2" t="str">
        <f>T(IF(Langue="Français",Textes!B37,Textes!C37))</f>
        <v>En invalidité</v>
      </c>
      <c r="B37" s="1" t="s">
        <v>97</v>
      </c>
      <c r="C37" s="1" t="s">
        <v>98</v>
      </c>
    </row>
    <row r="38" spans="1:6" x14ac:dyDescent="0.25">
      <c r="A38" s="2" t="str">
        <f>T(IF(Langue="Français",Textes!B38,Textes!C38))</f>
        <v>À la retraite</v>
      </c>
      <c r="B38" s="1" t="s">
        <v>99</v>
      </c>
      <c r="C38" s="1" t="s">
        <v>100</v>
      </c>
    </row>
    <row r="39" spans="1:6" x14ac:dyDescent="0.25">
      <c r="A39" s="2" t="str">
        <f>T(IF(Langue="Français",Textes!B39,Textes!C39))</f>
        <v>Au décès</v>
      </c>
      <c r="B39" s="1" t="s">
        <v>101</v>
      </c>
      <c r="C39" s="1" t="s">
        <v>0</v>
      </c>
    </row>
    <row r="40" spans="1:6" x14ac:dyDescent="0.25">
      <c r="A40" s="2" t="str">
        <f>T(IF(Langue="Français",Textes!B40,Textes!C40))</f>
        <v>En invalidité</v>
      </c>
      <c r="B40" s="1" t="s">
        <v>97</v>
      </c>
      <c r="C40" s="1" t="s">
        <v>98</v>
      </c>
    </row>
    <row r="41" spans="1:6" x14ac:dyDescent="0.25">
      <c r="A41" s="2" t="str">
        <f>T(IF(Langue="Français",Textes!B41,Textes!C41))</f>
        <v>À la retraite</v>
      </c>
      <c r="B41" s="1" t="s">
        <v>99</v>
      </c>
      <c r="C41" s="1" t="s">
        <v>100</v>
      </c>
    </row>
    <row r="42" spans="1:6" x14ac:dyDescent="0.25">
      <c r="A42" s="2" t="str">
        <f>T(IF(Langue="Français",Textes!B42,Textes!C42))</f>
        <v>Au décès</v>
      </c>
      <c r="B42" s="1" t="s">
        <v>101</v>
      </c>
      <c r="C42" s="1" t="s">
        <v>0</v>
      </c>
    </row>
    <row r="43" spans="1:6" x14ac:dyDescent="0.25">
      <c r="A43" s="2" t="str">
        <f>T(IF(Langue="Français",Textes!B43,Textes!C43))</f>
        <v>Aucune</v>
      </c>
      <c r="B43" s="1" t="s">
        <v>102</v>
      </c>
      <c r="C43" s="1" t="s">
        <v>103</v>
      </c>
      <c r="F43" s="94" t="s">
        <v>6</v>
      </c>
    </row>
    <row r="44" spans="1:6" x14ac:dyDescent="0.25">
      <c r="A44" s="2" t="str">
        <f>T(IF(Langue="Français",Textes!B44,Textes!C44))</f>
        <v>*Si la fréquence est vide, le choix par défaut est annuel</v>
      </c>
      <c r="B44" s="1" t="s">
        <v>104</v>
      </c>
      <c r="C44" s="1" t="s">
        <v>105</v>
      </c>
    </row>
    <row r="45" spans="1:6" x14ac:dyDescent="0.25">
      <c r="A45" s="2" t="str">
        <f>T(IF(Langue="Français",Textes!B45,Textes!C45))</f>
        <v>Personnelles</v>
      </c>
      <c r="B45" s="1" t="s">
        <v>106</v>
      </c>
      <c r="C45" s="1" t="s">
        <v>107</v>
      </c>
    </row>
    <row r="46" spans="1:6" x14ac:dyDescent="0.25">
      <c r="A46" s="2" t="str">
        <f>T(IF(Langue="Français",Textes!B46,Textes!C46))</f>
        <v>Épicerie</v>
      </c>
      <c r="B46" s="1" t="s">
        <v>108</v>
      </c>
      <c r="C46" s="1" t="s">
        <v>109</v>
      </c>
    </row>
    <row r="47" spans="1:6" x14ac:dyDescent="0.25">
      <c r="A47" s="2" t="str">
        <f>T(IF(Langue="Français",Textes!B47,Textes!C47))</f>
        <v>Frais de garderie / Scolaire</v>
      </c>
      <c r="B47" s="1" t="s">
        <v>287</v>
      </c>
      <c r="C47" s="1" t="s">
        <v>110</v>
      </c>
    </row>
    <row r="48" spans="1:6" x14ac:dyDescent="0.25">
      <c r="A48" s="2" t="str">
        <f>T(IF(Langue="Français",Textes!B48,Textes!C48))</f>
        <v>Médicaments / Suppléments</v>
      </c>
      <c r="B48" s="1" t="s">
        <v>288</v>
      </c>
      <c r="C48" s="1" t="s">
        <v>264</v>
      </c>
    </row>
    <row r="49" spans="1:3" x14ac:dyDescent="0.25">
      <c r="A49" s="2" t="str">
        <f>T(IF(Langue="Français",Textes!B49,Textes!C49))</f>
        <v>Soins dentaires</v>
      </c>
      <c r="B49" s="1" t="s">
        <v>111</v>
      </c>
      <c r="C49" s="1" t="s">
        <v>112</v>
      </c>
    </row>
    <row r="50" spans="1:3" x14ac:dyDescent="0.25">
      <c r="A50" s="2" t="str">
        <f>T(IF(Langue="Français",Textes!B50,Textes!C50))</f>
        <v>Prothèses / Orthèses</v>
      </c>
      <c r="B50" s="1" t="s">
        <v>289</v>
      </c>
      <c r="C50" s="1" t="s">
        <v>265</v>
      </c>
    </row>
    <row r="51" spans="1:3" x14ac:dyDescent="0.25">
      <c r="A51" s="2" t="str">
        <f>T(IF(Langue="Français",Textes!B51,Textes!C51))</f>
        <v>Soins esthétiques</v>
      </c>
      <c r="B51" s="1" t="s">
        <v>324</v>
      </c>
      <c r="C51" s="1" t="s">
        <v>325</v>
      </c>
    </row>
    <row r="52" spans="1:3" x14ac:dyDescent="0.25">
      <c r="A52" s="2" t="str">
        <f>T(IF(Langue="Français",Textes!B52,Textes!C52))</f>
        <v>Coiffure</v>
      </c>
      <c r="B52" s="1" t="s">
        <v>113</v>
      </c>
      <c r="C52" s="1" t="s">
        <v>114</v>
      </c>
    </row>
    <row r="53" spans="1:3" x14ac:dyDescent="0.25">
      <c r="A53" s="2" t="str">
        <f>T(IF(Langue="Français",Textes!B53,Textes!C53))</f>
        <v>Vêtements</v>
      </c>
      <c r="B53" s="1" t="s">
        <v>115</v>
      </c>
      <c r="C53" s="1" t="s">
        <v>116</v>
      </c>
    </row>
    <row r="54" spans="1:3" x14ac:dyDescent="0.25">
      <c r="A54" s="2" t="str">
        <f>T(IF(Langue="Français",Textes!B54,Textes!C54))</f>
        <v>Entretien ménager</v>
      </c>
      <c r="B54" s="1" t="s">
        <v>117</v>
      </c>
      <c r="C54" s="1" t="s">
        <v>118</v>
      </c>
    </row>
    <row r="55" spans="1:3" x14ac:dyDescent="0.25">
      <c r="A55" s="2" t="str">
        <f>T(IF(Langue="Français",Textes!B55,Textes!C55))</f>
        <v>Transport</v>
      </c>
      <c r="B55" s="1" t="s">
        <v>67</v>
      </c>
      <c r="C55" s="1" t="s">
        <v>119</v>
      </c>
    </row>
    <row r="56" spans="1:3" x14ac:dyDescent="0.25">
      <c r="A56" s="2" t="str">
        <f>T(IF(Langue="Français",Textes!B56,Textes!C56))</f>
        <v>Paiement automobile</v>
      </c>
      <c r="B56" s="1" t="s">
        <v>120</v>
      </c>
      <c r="C56" s="1" t="s">
        <v>121</v>
      </c>
    </row>
    <row r="57" spans="1:3" x14ac:dyDescent="0.25">
      <c r="A57" s="2" t="str">
        <f>T(IF(Langue="Français",Textes!B57,Textes!C57))</f>
        <v>Paiement de motorisé, bateau, moto, VTT</v>
      </c>
      <c r="B57" s="1" t="s">
        <v>291</v>
      </c>
      <c r="C57" s="1" t="s">
        <v>266</v>
      </c>
    </row>
    <row r="58" spans="1:3" x14ac:dyDescent="0.25">
      <c r="A58" s="2" t="str">
        <f>T(IF(Langue="Français",Textes!B58,Textes!C58))</f>
        <v>Permis / Immatriculation</v>
      </c>
      <c r="B58" s="1" t="s">
        <v>290</v>
      </c>
      <c r="C58" s="1" t="s">
        <v>122</v>
      </c>
    </row>
    <row r="59" spans="1:3" x14ac:dyDescent="0.25">
      <c r="A59" s="2" t="str">
        <f>T(IF(Langue="Français",Textes!B59,Textes!C59))</f>
        <v>Essence / Recharge</v>
      </c>
      <c r="B59" s="1" t="s">
        <v>304</v>
      </c>
      <c r="C59" s="1" t="s">
        <v>305</v>
      </c>
    </row>
    <row r="60" spans="1:3" x14ac:dyDescent="0.25">
      <c r="A60" s="2" t="str">
        <f>T(IF(Langue="Français",Textes!B60,Textes!C60))</f>
        <v>Entretien / Réparations</v>
      </c>
      <c r="B60" s="1" t="s">
        <v>292</v>
      </c>
      <c r="C60" s="1" t="s">
        <v>267</v>
      </c>
    </row>
    <row r="61" spans="1:3" x14ac:dyDescent="0.25">
      <c r="A61" s="2" t="str">
        <f>T(IF(Langue="Français",Textes!B61,Textes!C61))</f>
        <v>Stationnement</v>
      </c>
      <c r="B61" s="1" t="s">
        <v>123</v>
      </c>
      <c r="C61" s="1" t="s">
        <v>124</v>
      </c>
    </row>
    <row r="62" spans="1:3" x14ac:dyDescent="0.25">
      <c r="A62" s="2" t="str">
        <f>T(IF(Langue="Français",Textes!B62,Textes!C62))</f>
        <v>Taxis / Autobus</v>
      </c>
      <c r="B62" s="1" t="s">
        <v>293</v>
      </c>
      <c r="C62" s="1" t="s">
        <v>258</v>
      </c>
    </row>
    <row r="63" spans="1:3" x14ac:dyDescent="0.25">
      <c r="A63" s="2" t="str">
        <f>T(IF(Langue="Français",Textes!B63,Textes!C63))</f>
        <v>Assurance et épargne</v>
      </c>
      <c r="B63" s="1" t="s">
        <v>125</v>
      </c>
      <c r="C63" s="1" t="s">
        <v>126</v>
      </c>
    </row>
    <row r="64" spans="1:3" x14ac:dyDescent="0.25">
      <c r="A64" s="2" t="str">
        <f>T(IF(Langue="Français",Textes!B64,Textes!C64))</f>
        <v>Assurance auto et habitation</v>
      </c>
      <c r="B64" s="1" t="s">
        <v>127</v>
      </c>
      <c r="C64" s="1" t="s">
        <v>268</v>
      </c>
    </row>
    <row r="65" spans="1:3" x14ac:dyDescent="0.25">
      <c r="A65" s="2" t="str">
        <f>T(IF(Langue="Français",Textes!B65,Textes!C65))</f>
        <v>Assurance vie</v>
      </c>
      <c r="B65" s="1" t="s">
        <v>128</v>
      </c>
      <c r="C65" s="1" t="s">
        <v>129</v>
      </c>
    </row>
    <row r="66" spans="1:3" x14ac:dyDescent="0.25">
      <c r="A66" s="2" t="str">
        <f>T(IF(Langue="Français",Textes!B66,Textes!C66))</f>
        <v>Assurance maladie grave / Soins longue durée</v>
      </c>
      <c r="B66" s="1" t="s">
        <v>294</v>
      </c>
      <c r="C66" s="1" t="s">
        <v>270</v>
      </c>
    </row>
    <row r="67" spans="1:3" x14ac:dyDescent="0.25">
      <c r="A67" s="2" t="str">
        <f>T(IF(Langue="Français",Textes!B67,Textes!C67))</f>
        <v>Régimes enregistré d'épargne-retraite (REER)</v>
      </c>
      <c r="B67" s="1" t="s">
        <v>130</v>
      </c>
      <c r="C67" s="1" t="s">
        <v>131</v>
      </c>
    </row>
    <row r="68" spans="1:3" x14ac:dyDescent="0.25">
      <c r="A68" s="2" t="str">
        <f>T(IF(Langue="Français",Textes!B68,Textes!C68))</f>
        <v>Assurance invalidité</v>
      </c>
      <c r="B68" s="1" t="s">
        <v>132</v>
      </c>
      <c r="C68" s="1" t="s">
        <v>133</v>
      </c>
    </row>
    <row r="69" spans="1:3" x14ac:dyDescent="0.25">
      <c r="A69" s="2" t="str">
        <f>T(IF(Langue="Français",Textes!B69,Textes!C69))</f>
        <v>Épargne / Placements</v>
      </c>
      <c r="B69" s="1" t="s">
        <v>295</v>
      </c>
      <c r="C69" s="1" t="s">
        <v>269</v>
      </c>
    </row>
    <row r="70" spans="1:3" x14ac:dyDescent="0.25">
      <c r="A70" s="2" t="str">
        <f>T(IF(Langue="Français",Textes!B70,Textes!C70))</f>
        <v>Épargne non-enregistrée</v>
      </c>
      <c r="B70" s="1" t="s">
        <v>134</v>
      </c>
      <c r="C70" s="1" t="s">
        <v>135</v>
      </c>
    </row>
    <row r="71" spans="1:3" x14ac:dyDescent="0.25">
      <c r="A71" s="2" t="str">
        <f>T(IF(Langue="Français",Textes!B71,Textes!C71))</f>
        <v>Régimes épargne étude (REEE)</v>
      </c>
      <c r="B71" s="1" t="s">
        <v>136</v>
      </c>
      <c r="C71" s="1" t="s">
        <v>137</v>
      </c>
    </row>
    <row r="72" spans="1:3" x14ac:dyDescent="0.25">
      <c r="A72" s="2" t="str">
        <f>T(IF(Langue="Français",Textes!B72,Textes!C72))</f>
        <v>Dettes</v>
      </c>
      <c r="B72" s="1" t="s">
        <v>61</v>
      </c>
      <c r="C72" s="1" t="s">
        <v>138</v>
      </c>
    </row>
    <row r="73" spans="1:3" x14ac:dyDescent="0.25">
      <c r="A73" s="2" t="str">
        <f>T(IF(Langue="Français",Textes!B73,Textes!C73))</f>
        <v>Cartes de crédits</v>
      </c>
      <c r="B73" s="1" t="s">
        <v>139</v>
      </c>
      <c r="C73" s="1" t="s">
        <v>140</v>
      </c>
    </row>
    <row r="74" spans="1:3" x14ac:dyDescent="0.25">
      <c r="A74" s="2" t="str">
        <f>T(IF(Langue="Français",Textes!B74,Textes!C74))</f>
        <v>Marge de crédit</v>
      </c>
      <c r="B74" s="1" t="s">
        <v>141</v>
      </c>
      <c r="C74" s="1" t="s">
        <v>142</v>
      </c>
    </row>
    <row r="75" spans="1:3" x14ac:dyDescent="0.25">
      <c r="A75" s="2" t="str">
        <f>T(IF(Langue="Français",Textes!B75,Textes!C75))</f>
        <v>Prêts personnels</v>
      </c>
      <c r="B75" s="1" t="s">
        <v>143</v>
      </c>
      <c r="C75" s="1" t="s">
        <v>144</v>
      </c>
    </row>
    <row r="76" spans="1:3" x14ac:dyDescent="0.25">
      <c r="A76" s="2" t="str">
        <f>T(IF(Langue="Français",Textes!B76,Textes!C76))</f>
        <v>Impôts fédéral et provincial</v>
      </c>
      <c r="B76" s="1" t="s">
        <v>296</v>
      </c>
      <c r="C76" s="1" t="s">
        <v>271</v>
      </c>
    </row>
    <row r="77" spans="1:3" x14ac:dyDescent="0.25">
      <c r="A77" s="2" t="str">
        <f>T(IF(Langue="Français",Textes!B77,Textes!C77))</f>
        <v>Pension alimentaire</v>
      </c>
      <c r="B77" s="1" t="s">
        <v>145</v>
      </c>
      <c r="C77" s="1" t="s">
        <v>146</v>
      </c>
    </row>
    <row r="78" spans="1:3" x14ac:dyDescent="0.25">
      <c r="A78" s="2" t="str">
        <f>T(IF(Langue="Français",Textes!B78,Textes!C78))</f>
        <v>Prêt étudiant</v>
      </c>
      <c r="B78" s="1" t="s">
        <v>147</v>
      </c>
      <c r="C78" s="1" t="s">
        <v>148</v>
      </c>
    </row>
    <row r="79" spans="1:3" x14ac:dyDescent="0.25">
      <c r="A79" s="2" t="str">
        <f>T(IF(Langue="Français",Textes!B79,Textes!C79))</f>
        <v>Loisirs</v>
      </c>
      <c r="B79" s="1" t="s">
        <v>58</v>
      </c>
      <c r="C79" s="1" t="s">
        <v>149</v>
      </c>
    </row>
    <row r="80" spans="1:3" x14ac:dyDescent="0.25">
      <c r="A80" s="2" t="str">
        <f>T(IF(Langue="Français",Textes!B80,Textes!C80))</f>
        <v>Voyages (incluant assurances)</v>
      </c>
      <c r="B80" s="1" t="s">
        <v>150</v>
      </c>
      <c r="C80" s="1" t="s">
        <v>259</v>
      </c>
    </row>
    <row r="81" spans="1:3" x14ac:dyDescent="0.25">
      <c r="A81" s="2" t="str">
        <f>T(IF(Langue="Français",Textes!B81,Textes!C81))</f>
        <v>Restaurant</v>
      </c>
      <c r="B81" s="1" t="s">
        <v>151</v>
      </c>
      <c r="C81" s="1" t="s">
        <v>151</v>
      </c>
    </row>
    <row r="82" spans="1:3" x14ac:dyDescent="0.25">
      <c r="A82" s="2" t="str">
        <f>T(IF(Langue="Français",Textes!B82,Textes!C82))</f>
        <v>Divertissement (cinéma, théatre, jeux)</v>
      </c>
      <c r="B82" s="1" t="s">
        <v>152</v>
      </c>
      <c r="C82" s="1" t="s">
        <v>153</v>
      </c>
    </row>
    <row r="83" spans="1:3" x14ac:dyDescent="0.25">
      <c r="A83" s="2" t="str">
        <f>T(IF(Langue="Français",Textes!B83,Textes!C83))</f>
        <v>Abonnements</v>
      </c>
      <c r="B83" s="1" t="s">
        <v>298</v>
      </c>
      <c r="C83" s="1" t="s">
        <v>299</v>
      </c>
    </row>
    <row r="84" spans="1:3" x14ac:dyDescent="0.25">
      <c r="A84" s="2" t="str">
        <f>T(IF(Langue="Français",Textes!B84,Textes!C84))</f>
        <v>Camping / Chasse / Pêche</v>
      </c>
      <c r="B84" s="1" t="s">
        <v>297</v>
      </c>
      <c r="C84" s="1" t="s">
        <v>260</v>
      </c>
    </row>
    <row r="85" spans="1:3" x14ac:dyDescent="0.25">
      <c r="A85" s="2" t="str">
        <f>T(IF(Langue="Français",Textes!B85,Textes!C85))</f>
        <v>Sport et équipement</v>
      </c>
      <c r="B85" s="1" t="s">
        <v>154</v>
      </c>
      <c r="C85" s="1" t="s">
        <v>272</v>
      </c>
    </row>
    <row r="86" spans="1:3" x14ac:dyDescent="0.25">
      <c r="A86" s="2" t="str">
        <f>T(IF(Langue="Français",Textes!B86,Textes!C86))</f>
        <v>Livres / Revues / Journaux / Musique</v>
      </c>
      <c r="B86" s="1" t="s">
        <v>300</v>
      </c>
      <c r="C86" s="1" t="s">
        <v>301</v>
      </c>
    </row>
    <row r="87" spans="1:3" x14ac:dyDescent="0.25">
      <c r="A87" s="2" t="str">
        <f>T(IF(Langue="Français",Textes!B87,Textes!C87))</f>
        <v>Diverses</v>
      </c>
      <c r="B87" s="1" t="s">
        <v>57</v>
      </c>
      <c r="C87" s="1" t="s">
        <v>155</v>
      </c>
    </row>
    <row r="88" spans="1:3" x14ac:dyDescent="0.25">
      <c r="A88" s="2" t="str">
        <f>T(IF(Langue="Français",Textes!B88,Textes!C88))</f>
        <v>Tabac / Alcool / Loterie</v>
      </c>
      <c r="B88" s="1" t="s">
        <v>302</v>
      </c>
      <c r="C88" s="1" t="s">
        <v>273</v>
      </c>
    </row>
    <row r="89" spans="1:3" x14ac:dyDescent="0.25">
      <c r="A89" s="2" t="str">
        <f>T(IF(Langue="Français",Textes!B89,Textes!C89))</f>
        <v>Cadeaux</v>
      </c>
      <c r="B89" s="1" t="s">
        <v>156</v>
      </c>
      <c r="C89" s="1" t="s">
        <v>157</v>
      </c>
    </row>
    <row r="90" spans="1:3" x14ac:dyDescent="0.25">
      <c r="A90" s="2" t="str">
        <f>T(IF(Langue="Français",Textes!B90,Textes!C90))</f>
        <v>Argent de poche</v>
      </c>
      <c r="B90" s="1" t="s">
        <v>158</v>
      </c>
      <c r="C90" s="1" t="s">
        <v>159</v>
      </c>
    </row>
    <row r="91" spans="1:3" x14ac:dyDescent="0.25">
      <c r="A91" s="2" t="str">
        <f>T(IF(Langue="Français",Textes!B91,Textes!C91))</f>
        <v>Don</v>
      </c>
      <c r="B91" s="1" t="s">
        <v>160</v>
      </c>
      <c r="C91" s="1" t="s">
        <v>161</v>
      </c>
    </row>
    <row r="92" spans="1:3" x14ac:dyDescent="0.25">
      <c r="A92" s="2" t="str">
        <f>T(IF(Langue="Français",Textes!B92,Textes!C92))</f>
        <v>Animaux</v>
      </c>
      <c r="B92" s="1" t="s">
        <v>162</v>
      </c>
      <c r="C92" s="1" t="s">
        <v>163</v>
      </c>
    </row>
    <row r="93" spans="1:3" x14ac:dyDescent="0.25">
      <c r="A93" s="2" t="str">
        <f>T(IF(Langue="Français",Textes!B93,Textes!C93))</f>
        <v>Imprévus</v>
      </c>
      <c r="B93" s="1" t="s">
        <v>164</v>
      </c>
      <c r="C93" s="1" t="s">
        <v>274</v>
      </c>
    </row>
    <row r="94" spans="1:3" x14ac:dyDescent="0.25">
      <c r="A94" s="2" t="str">
        <f>T(IF(Langue="Français",Textes!B94,Textes!C94))</f>
        <v>Sommaire</v>
      </c>
      <c r="B94" s="1" t="s">
        <v>165</v>
      </c>
      <c r="C94" s="1" t="s">
        <v>166</v>
      </c>
    </row>
    <row r="95" spans="1:3" x14ac:dyDescent="0.25">
      <c r="A95" s="2" t="str">
        <f>T(IF(Langue="Français",Textes!B95,Textes!C95))</f>
        <v>Total des revenus nets</v>
      </c>
      <c r="B95" s="1" t="s">
        <v>323</v>
      </c>
      <c r="C95" s="1" t="s">
        <v>317</v>
      </c>
    </row>
    <row r="96" spans="1:3" x14ac:dyDescent="0.25">
      <c r="A96" s="2" t="str">
        <f>T(IF(Langue="Français",Textes!B96,Textes!C96))</f>
        <v>Dépenses individuelles</v>
      </c>
      <c r="B96" t="s">
        <v>167</v>
      </c>
      <c r="C96" t="s">
        <v>275</v>
      </c>
    </row>
    <row r="97" spans="1:3" x14ac:dyDescent="0.25">
      <c r="A97" s="2" t="str">
        <f>T(IF(Langue="Français",Textes!B97,Textes!C97))</f>
        <v>Dépenses communes</v>
      </c>
      <c r="B97" t="s">
        <v>168</v>
      </c>
      <c r="C97" t="s">
        <v>276</v>
      </c>
    </row>
    <row r="98" spans="1:3" x14ac:dyDescent="0.25">
      <c r="A98" s="2" t="str">
        <f>T(IF(Langue="Français",Textes!B98,Textes!C98))</f>
        <v>Écart</v>
      </c>
      <c r="B98" s="1" t="s">
        <v>169</v>
      </c>
      <c r="C98" s="1" t="s">
        <v>170</v>
      </c>
    </row>
    <row r="99" spans="1:3" x14ac:dyDescent="0.25">
      <c r="A99" s="2" t="str">
        <f>T(IF(Langue="Français",Textes!B99,Textes!C99))</f>
        <v>Proportion des dépenses communes</v>
      </c>
      <c r="B99" s="1" t="s">
        <v>171</v>
      </c>
      <c r="C99" s="1" t="s">
        <v>172</v>
      </c>
    </row>
    <row r="100" spans="1:3" x14ac:dyDescent="0.25">
      <c r="A100" s="2" t="str">
        <f>T(IF(Langue="Français",Textes!B100,Textes!C100))</f>
        <v>Revenu net annuel</v>
      </c>
      <c r="B100" s="1" t="s">
        <v>173</v>
      </c>
      <c r="C100" s="1" t="s">
        <v>277</v>
      </c>
    </row>
    <row r="101" spans="1:3" x14ac:dyDescent="0.25">
      <c r="A101" s="2" t="str">
        <f>T(IF(Langue="Français",Textes!B101,Textes!C101))</f>
        <v>Dépenses nettes annuelles</v>
      </c>
      <c r="B101" s="1" t="s">
        <v>174</v>
      </c>
      <c r="C101" s="1" t="s">
        <v>278</v>
      </c>
    </row>
    <row r="102" spans="1:3" x14ac:dyDescent="0.25">
      <c r="A102" s="2" t="str">
        <f>T(IF(Langue="Français",Textes!B102,Textes!C102))</f>
        <v>Rapport - Dépenses</v>
      </c>
      <c r="B102" s="1" t="s">
        <v>175</v>
      </c>
      <c r="C102" s="1" t="s">
        <v>176</v>
      </c>
    </row>
    <row r="103" spans="1:3" x14ac:dyDescent="0.25">
      <c r="A103" s="2" t="str">
        <f>T(IF(Langue="Français",Textes!B103,Textes!C103))</f>
        <v>Totaux</v>
      </c>
      <c r="B103" s="1" t="s">
        <v>177</v>
      </c>
      <c r="C103" s="1" t="s">
        <v>178</v>
      </c>
    </row>
    <row r="104" spans="1:3" x14ac:dyDescent="0.25">
      <c r="A104" s="2" t="str">
        <f>T(IF(Langue="Français",Textes!B104,Textes!C104))</f>
        <v>Rapport</v>
      </c>
      <c r="B104" s="1" t="s">
        <v>179</v>
      </c>
      <c r="C104" s="1" t="s">
        <v>180</v>
      </c>
    </row>
    <row r="105" spans="1:3" x14ac:dyDescent="0.25">
      <c r="A105" s="2" t="str">
        <f>T(IF(Langue="Français",Textes!B105,Textes!C105))</f>
        <v>Recommandations*</v>
      </c>
      <c r="B105" s="1" t="s">
        <v>181</v>
      </c>
      <c r="C105" s="1" t="s">
        <v>182</v>
      </c>
    </row>
    <row r="106" spans="1:3" x14ac:dyDescent="0.25">
      <c r="A106" s="2" t="str">
        <f>T(IF(Langue="Français",Textes!B106,Textes!C106))</f>
        <v>Pourcentage du revenu alloué aux dépenses</v>
      </c>
      <c r="B106" s="1" t="s">
        <v>183</v>
      </c>
      <c r="C106" s="1" t="s">
        <v>184</v>
      </c>
    </row>
    <row r="107" spans="1:3" x14ac:dyDescent="0.25">
      <c r="A107" s="2" t="str">
        <f>T(IF(Langue="Français",Textes!B107,Textes!C107))</f>
        <v>Répartition des dépenses mensuelles totales</v>
      </c>
      <c r="B107" s="1" t="s">
        <v>185</v>
      </c>
      <c r="C107" s="1" t="s">
        <v>303</v>
      </c>
    </row>
    <row r="108" spans="1:3" x14ac:dyDescent="0.25">
      <c r="A108" s="2" t="str">
        <f>T(IF(Langue="Français",Textes!B108,Textes!C108))</f>
        <v>de</v>
      </c>
      <c r="B108" s="1" t="s">
        <v>186</v>
      </c>
      <c r="C108" s="1" t="s">
        <v>187</v>
      </c>
    </row>
    <row r="109" spans="1:3" x14ac:dyDescent="0.25">
      <c r="A109" s="2" t="str">
        <f>T(IF(Langue="Français",Textes!B109,Textes!C109))</f>
        <v>à</v>
      </c>
      <c r="B109" s="1" t="s">
        <v>188</v>
      </c>
      <c r="C109" s="1" t="s">
        <v>189</v>
      </c>
    </row>
    <row r="110" spans="1:3" x14ac:dyDescent="0.25">
      <c r="A110" s="2" t="str">
        <f>T(IF(Langue="Français",Textes!B110,Textes!C110))</f>
        <v>de 25 à 35 %</v>
      </c>
      <c r="B110" s="1" t="s">
        <v>190</v>
      </c>
      <c r="C110" s="1" t="s">
        <v>191</v>
      </c>
    </row>
    <row r="111" spans="1:3" x14ac:dyDescent="0.25">
      <c r="A111" s="2" t="str">
        <f>T(IF(Langue="Français",Textes!B111,Textes!C111))</f>
        <v>de 10 à 25 %</v>
      </c>
      <c r="B111" s="1" t="s">
        <v>192</v>
      </c>
      <c r="C111" s="1" t="s">
        <v>193</v>
      </c>
    </row>
    <row r="112" spans="1:3" x14ac:dyDescent="0.25">
      <c r="A112" s="2" t="str">
        <f>T(IF(Langue="Français",Textes!B112,Textes!C112))</f>
        <v>de 10 à 15 %</v>
      </c>
      <c r="B112" s="1" t="s">
        <v>194</v>
      </c>
      <c r="C112" s="1" t="s">
        <v>195</v>
      </c>
    </row>
    <row r="113" spans="1:3" x14ac:dyDescent="0.25">
      <c r="A113" s="2" t="str">
        <f>T(IF(Langue="Français",Textes!B113,Textes!C113))</f>
        <v>de 5 à 10 %</v>
      </c>
      <c r="B113" s="1" t="s">
        <v>196</v>
      </c>
      <c r="C113" s="1" t="s">
        <v>197</v>
      </c>
    </row>
    <row r="114" spans="1:3" x14ac:dyDescent="0.25">
      <c r="A114" s="2" t="str">
        <f>T(IF(Langue="Français",Textes!B114,Textes!C114))</f>
        <v>de 5 à 15 %</v>
      </c>
      <c r="B114" s="1" t="s">
        <v>198</v>
      </c>
      <c r="C114" s="1" t="s">
        <v>199</v>
      </c>
    </row>
    <row r="115" spans="1:3" x14ac:dyDescent="0.25">
      <c r="A115" s="2" t="str">
        <f>T(IF(Langue="Français",Textes!B115,Textes!C115))</f>
        <v>Retour</v>
      </c>
      <c r="B115" s="1" t="s">
        <v>200</v>
      </c>
      <c r="C115" s="1" t="s">
        <v>201</v>
      </c>
    </row>
    <row r="116" spans="1:3" x14ac:dyDescent="0.25">
      <c r="A116" s="2" t="str">
        <f>T(IF(Langue="Français",Textes!B116,Textes!C116))</f>
        <v>Revenu net</v>
      </c>
      <c r="B116" s="1" t="s">
        <v>202</v>
      </c>
      <c r="C116" s="1" t="s">
        <v>279</v>
      </c>
    </row>
    <row r="117" spans="1:3" x14ac:dyDescent="0.25">
      <c r="A117" s="2" t="str">
        <f>T(IF(Langue="Français",Textes!B117,Textes!C117))</f>
        <v>Imprimer</v>
      </c>
      <c r="B117" s="1" t="s">
        <v>203</v>
      </c>
      <c r="C117" s="1" t="s">
        <v>204</v>
      </c>
    </row>
    <row r="118" spans="1:3" x14ac:dyDescent="0.25">
      <c r="A118" s="2" t="str">
        <f>T(IF(Langue="Français",Textes!B118,Textes!C118))</f>
        <v>Graphique</v>
      </c>
      <c r="B118" s="1" t="s">
        <v>205</v>
      </c>
      <c r="C118" s="1" t="s">
        <v>206</v>
      </c>
    </row>
    <row r="119" spans="1:3" x14ac:dyDescent="0.25">
      <c r="A119" s="2" t="str">
        <f>T(IF(Langue="Français",Textes!B119,Textes!C119))</f>
        <v>Voulez-vous réinitialiser le document?</v>
      </c>
      <c r="B119" s="1" t="s">
        <v>207</v>
      </c>
      <c r="C119" s="1" t="s">
        <v>208</v>
      </c>
    </row>
    <row r="120" spans="1:3" x14ac:dyDescent="0.25">
      <c r="A120" s="2" t="str">
        <f>T(IF(Langue="Français",Textes!B120,Textes!C120))</f>
        <v>Estimation des dépenses courantes suite au décès.</v>
      </c>
      <c r="B120" s="1" t="s">
        <v>209</v>
      </c>
      <c r="C120" s="4" t="s">
        <v>210</v>
      </c>
    </row>
    <row r="121" spans="1:3" x14ac:dyDescent="0.25">
      <c r="A121" s="2" t="str">
        <f>T(IF(Langue="Français",Textes!B121,Textes!C121))</f>
        <v>Estimation des revenus courantes suite au décès.</v>
      </c>
      <c r="B121" s="1" t="s">
        <v>211</v>
      </c>
      <c r="C121" s="4" t="s">
        <v>318</v>
      </c>
    </row>
    <row r="122" spans="1:3" ht="60" x14ac:dyDescent="0.25">
      <c r="A122" s="2" t="str">
        <f>T(IF(Langue="Français",Textes!B122,Textes!C122))</f>
        <v>* Les pourcentages cibles peuvent varier selon l'âge, la situation financière et les objectifs. 
Sources des recommandations: IQPF, Conseil en crédit du Canada</v>
      </c>
      <c r="B122" s="4" t="s">
        <v>212</v>
      </c>
      <c r="C122" s="4" t="s">
        <v>280</v>
      </c>
    </row>
    <row r="123" spans="1:3" x14ac:dyDescent="0.25">
      <c r="A123" s="2" t="str">
        <f>T(IF(Langue="Français",Textes!B123,Textes!C123))</f>
        <v>Sélectionner la période :</v>
      </c>
      <c r="B123" s="1" t="s">
        <v>213</v>
      </c>
      <c r="C123" s="1" t="s">
        <v>214</v>
      </c>
    </row>
    <row r="124" spans="1:3" x14ac:dyDescent="0.25">
      <c r="A124" s="2" t="str">
        <f>T(IF(Langue="Français",Textes!B124,Textes!C124))</f>
        <v xml:space="preserve">Proportion payée aujourd'hui par </v>
      </c>
      <c r="B124" s="1" t="str">
        <f>"Proportion payée aujourd'hui par "&amp;T(Accueil!C10)</f>
        <v xml:space="preserve">Proportion payée aujourd'hui par </v>
      </c>
      <c r="C124" s="90" t="str">
        <f>"Proportion paid today by "&amp;T(Accueil!C10)</f>
        <v xml:space="preserve">Proportion paid today by </v>
      </c>
    </row>
    <row r="125" spans="1:3" x14ac:dyDescent="0.25">
      <c r="A125" s="2" t="str">
        <f>T(IF(Langue="Français",Textes!B125,Textes!C125))</f>
        <v xml:space="preserve">Proportion allouée aujourd'hui à </v>
      </c>
      <c r="B125" s="1" t="str">
        <f>"Proportion allouée aujourd'hui à "&amp;T(Accueil!C10)</f>
        <v xml:space="preserve">Proportion allouée aujourd'hui à </v>
      </c>
      <c r="C125" s="90" t="str">
        <f>"Proportion allocated today to "&amp;T(Accueil!C10)</f>
        <v xml:space="preserve">Proportion allocated today to </v>
      </c>
    </row>
    <row r="126" spans="1:3" x14ac:dyDescent="0.25">
      <c r="A126" s="2" t="str">
        <f>T(IF(Langue="Français",Textes!B126,Textes!C126))</f>
        <v>2e période</v>
      </c>
      <c r="B126" s="1" t="s">
        <v>215</v>
      </c>
      <c r="C126" s="1" t="s">
        <v>216</v>
      </c>
    </row>
    <row r="127" spans="1:3" x14ac:dyDescent="0.25">
      <c r="A127" s="2" t="str">
        <f>T(IF(Langue="Français",Textes!B127,Textes!C127))</f>
        <v>Revenus</v>
      </c>
      <c r="B127" s="1" t="s">
        <v>217</v>
      </c>
      <c r="C127" s="1" t="s">
        <v>316</v>
      </c>
    </row>
    <row r="128" spans="1:3" x14ac:dyDescent="0.25">
      <c r="A128" s="2" t="str">
        <f>T(IF(Langue="Français",Textes!B128,Textes!C128))</f>
        <v>Bonis</v>
      </c>
      <c r="B128" s="1" t="s">
        <v>218</v>
      </c>
      <c r="C128" s="1" t="s">
        <v>219</v>
      </c>
    </row>
    <row r="129" spans="1:3" x14ac:dyDescent="0.25">
      <c r="A129" s="2" t="str">
        <f>T(IF(Langue="Français",Textes!B129,Textes!C129))</f>
        <v>Subventions et crédits</v>
      </c>
      <c r="B129" s="1" t="s">
        <v>220</v>
      </c>
      <c r="C129" s="1" t="s">
        <v>282</v>
      </c>
    </row>
    <row r="130" spans="1:3" x14ac:dyDescent="0.25">
      <c r="A130" s="2" t="str">
        <f>T(IF(Langue="Français",Textes!B130,Textes!C130))</f>
        <v>Revenu de location</v>
      </c>
      <c r="B130" s="1" t="s">
        <v>221</v>
      </c>
      <c r="C130" s="1" t="s">
        <v>281</v>
      </c>
    </row>
    <row r="131" spans="1:3" x14ac:dyDescent="0.25">
      <c r="A131" s="2" t="str">
        <f>T(IF(Langue="Français",Textes!B131,Textes!C131))</f>
        <v>Total des dépenses</v>
      </c>
      <c r="B131" s="1" t="s">
        <v>222</v>
      </c>
      <c r="C131" s="1" t="s">
        <v>283</v>
      </c>
    </row>
    <row r="132" spans="1:3" x14ac:dyDescent="0.25">
      <c r="A132" s="2" t="str">
        <f>T(IF(Langue="Français",Textes!B132,Textes!C132))</f>
        <v>Répartition des dépenses mensuelles communes</v>
      </c>
      <c r="B132" s="1" t="s">
        <v>223</v>
      </c>
      <c r="C132" s="1" t="s">
        <v>284</v>
      </c>
    </row>
    <row r="133" spans="1:3" x14ac:dyDescent="0.25">
      <c r="A133" s="2" t="str">
        <f>T(IF(Langue="Français",Textes!B133,Textes!C133))</f>
        <v>Conjointes</v>
      </c>
      <c r="B133" s="1" t="s">
        <v>224</v>
      </c>
      <c r="C133" s="1" t="s">
        <v>225</v>
      </c>
    </row>
    <row r="134" spans="1:3" x14ac:dyDescent="0.25">
      <c r="A134" s="2" t="str">
        <f>T(IF(Langue="Français",Textes!B134,Textes!C134))</f>
        <v xml:space="preserve">Dépenses de </v>
      </c>
      <c r="B134" s="1" t="str">
        <f>"Dépenses de "&amp;T(Accueil!C10)</f>
        <v xml:space="preserve">Dépenses de </v>
      </c>
      <c r="C134" s="1" t="str">
        <f>"Dépenses de "&amp;T(Accueil!C10)</f>
        <v xml:space="preserve">Dépenses de </v>
      </c>
    </row>
    <row r="135" spans="1:3" x14ac:dyDescent="0.25">
      <c r="A135" s="2" t="str">
        <f>T(IF(Langue="Français",Textes!B135,Textes!C135))</f>
        <v xml:space="preserve">Revenus de </v>
      </c>
      <c r="B135" s="1" t="str">
        <f>"Revenus de "&amp;T(Accueil!C10)</f>
        <v xml:space="preserve">Revenus de </v>
      </c>
      <c r="C135" s="1" t="str">
        <f>"Revenus de "&amp;T(Accueil!C10)</f>
        <v xml:space="preserve">Revenus de </v>
      </c>
    </row>
    <row r="136" spans="1:3" x14ac:dyDescent="0.25">
      <c r="A136" s="2" t="str">
        <f>T(IF(Langue="Français",Textes!B136,Textes!C136))</f>
        <v xml:space="preserve">Dépenses de </v>
      </c>
      <c r="B136" s="1" t="str">
        <f>"Dépenses de "&amp;T(Accueil!C12)</f>
        <v xml:space="preserve">Dépenses de </v>
      </c>
      <c r="C136" s="1" t="str">
        <f>"Dépenses de "&amp;T(Accueil!C12)</f>
        <v xml:space="preserve">Dépenses de </v>
      </c>
    </row>
    <row r="137" spans="1:3" x14ac:dyDescent="0.25">
      <c r="A137" s="2" t="str">
        <f>T(IF(Langue="Français",Textes!B137,Textes!C137))</f>
        <v xml:space="preserve">Revenus de </v>
      </c>
      <c r="B137" s="1" t="str">
        <f>"Revenus de "&amp;T(Accueil!C12)</f>
        <v xml:space="preserve">Revenus de </v>
      </c>
      <c r="C137" s="1" t="str">
        <f>"Revenus de "&amp;T(Accueil!C12)</f>
        <v xml:space="preserve">Revenus de </v>
      </c>
    </row>
    <row r="138" spans="1:3" x14ac:dyDescent="0.25">
      <c r="A138" s="2" t="str">
        <f>T(IF(Langue="Français",Textes!B138,Textes!C138))</f>
        <v>Cellulaire</v>
      </c>
      <c r="B138" s="1" t="s">
        <v>308</v>
      </c>
      <c r="C138" s="1" t="s">
        <v>309</v>
      </c>
    </row>
    <row r="139" spans="1:3" x14ac:dyDescent="0.25">
      <c r="A139" s="2" t="str">
        <f>T(IF(Langue="Français",Textes!B139,Textes!C139))</f>
        <v>Communes</v>
      </c>
      <c r="B139" s="1" t="s">
        <v>322</v>
      </c>
      <c r="C139" s="1" t="s">
        <v>256</v>
      </c>
    </row>
    <row r="140" spans="1:3" x14ac:dyDescent="0.25">
      <c r="A140" s="2" t="str">
        <f>T(IF(Langue="Français",Textes!B140,Textes!C140))</f>
        <v>Avant le décès</v>
      </c>
      <c r="B140" s="1" t="s">
        <v>226</v>
      </c>
      <c r="C140" s="1" t="s">
        <v>227</v>
      </c>
    </row>
    <row r="141" spans="1:3" x14ac:dyDescent="0.25">
      <c r="A141" s="2" t="str">
        <f>T(IF(Langue="Français",Textes!B141,Textes!C141))</f>
        <v>Après le décès</v>
      </c>
      <c r="B141" s="1" t="s">
        <v>228</v>
      </c>
      <c r="C141" s="1" t="s">
        <v>229</v>
      </c>
    </row>
    <row r="142" spans="1:3" x14ac:dyDescent="0.25">
      <c r="A142" s="2" t="str">
        <f>T(IF(Langue="Français",Textes!B142,Textes!C142))</f>
        <v>Le conjoint survivant désire recevoir</v>
      </c>
      <c r="B142" s="1" t="s">
        <v>230</v>
      </c>
      <c r="C142" s="1" t="s">
        <v>231</v>
      </c>
    </row>
    <row r="143" spans="1:3" x14ac:dyDescent="0.25">
      <c r="A143" s="2" t="str">
        <f>T(IF(Langue="Français",Textes!B143,Textes!C143))</f>
        <v>Les bénéficiaires désirent recevoir</v>
      </c>
      <c r="B143" s="1" t="s">
        <v>232</v>
      </c>
      <c r="C143" s="1" t="s">
        <v>233</v>
      </c>
    </row>
    <row r="144" spans="1:3" x14ac:dyDescent="0.25">
      <c r="A144" s="2" t="str">
        <f>T(IF(Langue="Français",Textes!B144,Textes!C144))</f>
        <v>Surplus</v>
      </c>
      <c r="B144" s="1" t="s">
        <v>234</v>
      </c>
      <c r="C144" s="1" t="s">
        <v>234</v>
      </c>
    </row>
    <row r="145" spans="1:4" x14ac:dyDescent="0.25">
      <c r="A145" s="2" t="str">
        <f>T(IF(Langue="Français",Textes!B145,Textes!C145))</f>
        <v>Déficit</v>
      </c>
      <c r="B145" s="1" t="s">
        <v>235</v>
      </c>
      <c r="C145" s="1" t="s">
        <v>236</v>
      </c>
    </row>
    <row r="146" spans="1:4" x14ac:dyDescent="0.25">
      <c r="A146" s="2" t="str">
        <f>T(IF(Langue="Français",Textes!B146,Textes!C146))</f>
        <v>AU DÉCÈS DE</v>
      </c>
      <c r="B146" s="1" t="s">
        <v>237</v>
      </c>
      <c r="C146" s="1" t="s">
        <v>238</v>
      </c>
    </row>
    <row r="147" spans="1:4" x14ac:dyDescent="0.25">
      <c r="A147" s="2" t="str">
        <f>T(IF(Langue="Français",Textes!B147,Textes!C147))</f>
        <v/>
      </c>
      <c r="B147" s="1"/>
      <c r="C147" s="1"/>
    </row>
    <row r="148" spans="1:4" x14ac:dyDescent="0.25">
      <c r="A148" s="2" t="str">
        <f>T(IF(Langue="Français",Textes!B148,Textes!C148))</f>
        <v>Sommaire au décès</v>
      </c>
      <c r="B148" s="1" t="s">
        <v>239</v>
      </c>
      <c r="C148" s="1" t="s">
        <v>240</v>
      </c>
      <c r="D148" s="2" t="s">
        <v>76</v>
      </c>
    </row>
    <row r="149" spans="1:4" ht="15" customHeight="1" x14ac:dyDescent="0.25">
      <c r="A149" s="2" t="str">
        <f>T(IF(Langue="Français",Textes!B149,Textes!C149))</f>
        <v>Écart avant le décès</v>
      </c>
      <c r="B149" s="1" t="s">
        <v>241</v>
      </c>
      <c r="C149" s="1" t="s">
        <v>242</v>
      </c>
    </row>
    <row r="150" spans="1:4" x14ac:dyDescent="0.25">
      <c r="A150" s="2" t="str">
        <f>T(IF(Langue="Français",Textes!B150,Textes!C150))</f>
        <v>Revenus du conjoint survivant</v>
      </c>
      <c r="B150" s="1" t="s">
        <v>243</v>
      </c>
      <c r="C150" s="451" t="s">
        <v>314</v>
      </c>
    </row>
    <row r="151" spans="1:4" x14ac:dyDescent="0.25">
      <c r="A151" s="2" t="str">
        <f>T(IF(Langue="Français",Textes!B151,Textes!C151))</f>
        <v>Revenus des bénéficiaires</v>
      </c>
      <c r="B151" s="1" t="s">
        <v>244</v>
      </c>
      <c r="C151" s="451" t="s">
        <v>315</v>
      </c>
    </row>
    <row r="152" spans="1:4" x14ac:dyDescent="0.25">
      <c r="A152" s="2" t="str">
        <f>T(IF(Langue="Français",Textes!B152,Textes!C152))</f>
        <v>Dépenses du conjoint survivant</v>
      </c>
      <c r="B152" s="1" t="s">
        <v>245</v>
      </c>
      <c r="C152" s="451" t="s">
        <v>246</v>
      </c>
    </row>
    <row r="153" spans="1:4" x14ac:dyDescent="0.25">
      <c r="A153" s="2" t="str">
        <f>T(IF(Langue="Français",Textes!B153,Textes!C153))</f>
        <v>Dépenses des bénéficiaires</v>
      </c>
      <c r="B153" s="1" t="s">
        <v>247</v>
      </c>
      <c r="C153" s="451" t="s">
        <v>248</v>
      </c>
    </row>
    <row r="154" spans="1:4" x14ac:dyDescent="0.25">
      <c r="A154" s="2" t="str">
        <f>T(IF(Langue="Français",Textes!B154,Textes!C154))</f>
        <v>Écart après le décès</v>
      </c>
      <c r="B154" s="1" t="s">
        <v>249</v>
      </c>
      <c r="C154" s="451" t="s">
        <v>250</v>
      </c>
    </row>
    <row r="155" spans="1:4" ht="30" x14ac:dyDescent="0.25">
      <c r="A155" s="2" t="str">
        <f>T(IF(Langue="Français",Textes!B155,Textes!C155))</f>
        <v>*Les surplus avant le décès sont réputés être épargnés et non requis suite au décès</v>
      </c>
      <c r="B155" s="4" t="s">
        <v>251</v>
      </c>
      <c r="C155" s="452" t="s">
        <v>252</v>
      </c>
    </row>
    <row r="156" spans="1:4" x14ac:dyDescent="0.25">
      <c r="A156" s="2" t="str">
        <f>T(IF(Langue="Français",Textes!B156,Textes!C156))</f>
        <v>Comptes d'épargne libre d'impôt (CELI)</v>
      </c>
      <c r="B156" s="1" t="s">
        <v>253</v>
      </c>
      <c r="C156" s="1" t="s">
        <v>254</v>
      </c>
    </row>
    <row r="157" spans="1:4" x14ac:dyDescent="0.25">
      <c r="A157" s="2" t="str">
        <f>T(IF(Langue="Français",Textes!B157,Textes!C157))</f>
        <v>Proportion des revenus</v>
      </c>
      <c r="B157" s="1" t="s">
        <v>255</v>
      </c>
      <c r="C157" s="1" t="s">
        <v>319</v>
      </c>
    </row>
    <row r="158" spans="1:4" x14ac:dyDescent="0.25">
      <c r="A158" s="2" t="str">
        <f>T(IF(Langue="Français",Textes!B158,Textes!C158))</f>
        <v>Proportion des dépenses communes</v>
      </c>
      <c r="B158" s="1" t="s">
        <v>171</v>
      </c>
      <c r="C158" s="1" t="s">
        <v>172</v>
      </c>
    </row>
    <row r="159" spans="1:4" x14ac:dyDescent="0.25">
      <c r="A159" s="2" t="str">
        <f>T(IF(Langue="Français",Textes!B159,Textes!C159))</f>
        <v>(Dépenses individuelles du conjoint survivant + dépenses communes au décès)</v>
      </c>
      <c r="B159" s="1" t="s">
        <v>312</v>
      </c>
      <c r="C159" s="148" t="s">
        <v>320</v>
      </c>
    </row>
    <row r="160" spans="1:4" x14ac:dyDescent="0.25">
      <c r="A160" s="2" t="str">
        <f>T(IF(Langue="Français",Textes!B160,Textes!C160))</f>
        <v>(Revenus individuels du conjoint survivant + revenus communs au décès)</v>
      </c>
      <c r="B160" s="1" t="s">
        <v>313</v>
      </c>
      <c r="C160" s="1" t="s">
        <v>321</v>
      </c>
    </row>
    <row r="161" spans="2:3" x14ac:dyDescent="0.25">
      <c r="B161" s="1"/>
      <c r="C161" s="1"/>
    </row>
    <row r="162" spans="2:3" x14ac:dyDescent="0.25">
      <c r="B162" s="1"/>
      <c r="C162" s="1"/>
    </row>
    <row r="163" spans="2:3" x14ac:dyDescent="0.25">
      <c r="B163" s="1"/>
      <c r="C163" s="1"/>
    </row>
    <row r="164" spans="2:3" x14ac:dyDescent="0.25">
      <c r="B164" s="1"/>
      <c r="C164" s="1"/>
    </row>
  </sheetData>
  <sheetProtection algorithmName="SHA-512" hashValue="PSaHPzHYjSJBr4G5S/0aEDgaXH27LHNRlX5nn2CA5wWvTswqxWgDcHle/sC+kYLsFIwzMLaXJ2s+Z88vROOaVw==" saltValue="L9OA017gCavli8n6zcyRHg==" spinCount="100000" sheet="1" objects="1" scenarios="1"/>
  <mergeCells count="3">
    <mergeCell ref="E1:G1"/>
    <mergeCell ref="E33:F33"/>
    <mergeCell ref="K1:O1"/>
  </mergeCells>
  <phoneticPr fontId="20" type="noConversion"/>
  <dataValidations count="1">
    <dataValidation type="list" allowBlank="1" showInputMessage="1" showErrorMessage="1" sqref="E33" xr:uid="{5B66D06A-DA5E-478A-A236-DB639FA388C2}">
      <formula1>"Français,English"</formula1>
    </dataValidation>
  </dataValidations>
  <pageMargins left="0.7" right="0.7" top="0.75" bottom="0.75" header="0.3" footer="0.3"/>
  <pageSetup orientation="portrait" r:id="rId1"/>
  <ignoredErrors>
    <ignoredError sqref="K4:K9" calculatedColumn="1"/>
  </ignoredErrors>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CBF5C-A913-40C5-BC76-5D98DDA5D35F}">
  <sheetPr codeName="Feuil3"/>
  <dimension ref="A1:E31"/>
  <sheetViews>
    <sheetView showGridLines="0" showRowColHeaders="0" zoomScaleNormal="100" zoomScaleSheetLayoutView="100" workbookViewId="0">
      <selection activeCell="C36" sqref="C36"/>
    </sheetView>
  </sheetViews>
  <sheetFormatPr baseColWidth="10" defaultColWidth="10.5703125" defaultRowHeight="25.5" customHeight="1" x14ac:dyDescent="0.25"/>
  <cols>
    <col min="1" max="1" width="3.42578125" style="2" customWidth="1"/>
    <col min="2" max="2" width="27.42578125" style="2" customWidth="1"/>
    <col min="3" max="3" width="10.5703125" style="2"/>
    <col min="4" max="4" width="3.42578125" style="2" customWidth="1"/>
    <col min="5" max="5" width="27.42578125" style="2" customWidth="1"/>
    <col min="6" max="16384" width="10.5703125" style="2"/>
  </cols>
  <sheetData>
    <row r="1" spans="1:5" ht="25.5" customHeight="1" x14ac:dyDescent="0.25">
      <c r="A1" s="5"/>
      <c r="B1" s="5"/>
      <c r="D1" s="5"/>
      <c r="E1" s="5"/>
    </row>
    <row r="2" spans="1:5" ht="25.5" customHeight="1" x14ac:dyDescent="0.25">
      <c r="A2" s="5"/>
      <c r="B2" s="5"/>
      <c r="D2" s="5"/>
      <c r="E2" s="5"/>
    </row>
    <row r="3" spans="1:5" ht="25.5" customHeight="1" x14ac:dyDescent="0.25">
      <c r="A3" s="5"/>
      <c r="B3" s="5"/>
      <c r="D3" s="5"/>
      <c r="E3" s="5"/>
    </row>
    <row r="4" spans="1:5" ht="25.5" customHeight="1" x14ac:dyDescent="0.25">
      <c r="A4" s="5"/>
      <c r="B4" s="6"/>
      <c r="D4" s="5"/>
      <c r="E4" s="6"/>
    </row>
    <row r="5" spans="1:5" ht="11.25" customHeight="1" x14ac:dyDescent="0.25">
      <c r="A5" s="5"/>
      <c r="B5" s="5"/>
      <c r="D5" s="5"/>
      <c r="E5" s="5"/>
    </row>
    <row r="6" spans="1:5" ht="25.5" customHeight="1" x14ac:dyDescent="0.25">
      <c r="A6" s="5"/>
      <c r="B6" s="5"/>
      <c r="D6" s="5"/>
      <c r="E6" s="5"/>
    </row>
    <row r="7" spans="1:5" ht="6.75" customHeight="1" x14ac:dyDescent="0.25">
      <c r="A7" s="5"/>
      <c r="B7" s="5"/>
      <c r="D7" s="5"/>
      <c r="E7" s="5"/>
    </row>
    <row r="8" spans="1:5" ht="25.5" customHeight="1" x14ac:dyDescent="0.25">
      <c r="A8" s="5"/>
      <c r="B8" s="5"/>
      <c r="D8" s="5"/>
      <c r="E8" s="5"/>
    </row>
    <row r="9" spans="1:5" ht="11.25" customHeight="1" x14ac:dyDescent="0.25">
      <c r="A9" s="5"/>
      <c r="B9" s="5"/>
      <c r="D9" s="5"/>
      <c r="E9" s="5"/>
    </row>
    <row r="10" spans="1:5" ht="25.5" customHeight="1" x14ac:dyDescent="0.25">
      <c r="A10" s="5"/>
      <c r="B10" s="5"/>
      <c r="D10" s="5"/>
      <c r="E10" s="5"/>
    </row>
    <row r="11" spans="1:5" ht="11.25" customHeight="1" x14ac:dyDescent="0.25">
      <c r="A11" s="5"/>
      <c r="B11" s="5"/>
      <c r="D11" s="5"/>
      <c r="E11" s="5"/>
    </row>
    <row r="12" spans="1:5" ht="25.5" customHeight="1" x14ac:dyDescent="0.25">
      <c r="A12" s="5"/>
      <c r="B12" s="5"/>
      <c r="D12" s="5"/>
      <c r="E12" s="5"/>
    </row>
    <row r="13" spans="1:5" ht="11.25" customHeight="1" x14ac:dyDescent="0.25">
      <c r="A13" s="5"/>
      <c r="B13" s="5"/>
      <c r="D13" s="5"/>
      <c r="E13" s="5"/>
    </row>
    <row r="14" spans="1:5" ht="25.5" customHeight="1" x14ac:dyDescent="0.25">
      <c r="A14" s="5"/>
      <c r="B14" s="5"/>
      <c r="D14" s="5"/>
      <c r="E14" s="5"/>
    </row>
    <row r="15" spans="1:5" ht="11.25" customHeight="1" x14ac:dyDescent="0.25">
      <c r="A15" s="5"/>
      <c r="B15" s="5"/>
      <c r="D15" s="5"/>
      <c r="E15" s="5"/>
    </row>
    <row r="16" spans="1:5" ht="25.5" customHeight="1" x14ac:dyDescent="0.25">
      <c r="A16" s="5"/>
      <c r="B16" s="5"/>
      <c r="D16" s="5"/>
      <c r="E16" s="5"/>
    </row>
    <row r="17" spans="1:5" ht="11.25" customHeight="1" x14ac:dyDescent="0.25">
      <c r="A17" s="5"/>
      <c r="B17" s="5"/>
      <c r="D17" s="5"/>
      <c r="E17" s="5"/>
    </row>
    <row r="18" spans="1:5" ht="25.5" customHeight="1" x14ac:dyDescent="0.25">
      <c r="A18" s="5"/>
      <c r="B18" s="5"/>
      <c r="D18" s="5"/>
      <c r="E18" s="5"/>
    </row>
    <row r="19" spans="1:5" ht="11.25" customHeight="1" x14ac:dyDescent="0.25">
      <c r="A19" s="5"/>
      <c r="B19" s="5"/>
      <c r="D19" s="5"/>
      <c r="E19" s="5"/>
    </row>
    <row r="20" spans="1:5" ht="25.5" customHeight="1" x14ac:dyDescent="0.25">
      <c r="A20" s="5"/>
      <c r="B20" s="5"/>
      <c r="D20" s="5"/>
      <c r="E20" s="5"/>
    </row>
    <row r="21" spans="1:5" ht="11.25" customHeight="1" x14ac:dyDescent="0.25">
      <c r="A21" s="5"/>
      <c r="B21" s="5"/>
      <c r="D21" s="5"/>
      <c r="E21" s="5"/>
    </row>
    <row r="22" spans="1:5" ht="25.5" customHeight="1" x14ac:dyDescent="0.25">
      <c r="A22" s="5"/>
      <c r="B22" s="5"/>
      <c r="D22" s="5"/>
      <c r="E22" s="5"/>
    </row>
    <row r="23" spans="1:5" ht="11.25" customHeight="1" x14ac:dyDescent="0.25">
      <c r="A23" s="5"/>
      <c r="B23" s="5"/>
      <c r="D23" s="5"/>
      <c r="E23" s="5"/>
    </row>
    <row r="24" spans="1:5" ht="25.5" customHeight="1" x14ac:dyDescent="0.25">
      <c r="A24" s="5"/>
      <c r="B24" s="5"/>
      <c r="D24" s="5"/>
      <c r="E24" s="5"/>
    </row>
    <row r="25" spans="1:5" ht="11.25" customHeight="1" x14ac:dyDescent="0.25">
      <c r="A25" s="5"/>
      <c r="B25" s="5"/>
      <c r="D25" s="5"/>
      <c r="E25" s="5"/>
    </row>
    <row r="26" spans="1:5" ht="25.5" customHeight="1" x14ac:dyDescent="0.25">
      <c r="A26" s="5"/>
      <c r="B26" s="5"/>
      <c r="D26" s="5"/>
      <c r="E26" s="5"/>
    </row>
    <row r="27" spans="1:5" ht="11.25" customHeight="1" x14ac:dyDescent="0.25">
      <c r="A27" s="5"/>
      <c r="B27" s="5"/>
      <c r="D27" s="5"/>
      <c r="E27" s="5"/>
    </row>
    <row r="28" spans="1:5" ht="25.5" customHeight="1" x14ac:dyDescent="0.25">
      <c r="A28" s="5"/>
      <c r="B28" s="5"/>
      <c r="D28" s="5"/>
      <c r="E28" s="5"/>
    </row>
    <row r="29" spans="1:5" ht="25.5" customHeight="1" x14ac:dyDescent="0.25">
      <c r="A29" s="5"/>
      <c r="B29" s="5"/>
      <c r="D29" s="5"/>
      <c r="E29" s="5"/>
    </row>
    <row r="30" spans="1:5" ht="25.5" customHeight="1" x14ac:dyDescent="0.25">
      <c r="A30" s="5"/>
      <c r="B30" s="5"/>
      <c r="D30" s="5"/>
      <c r="E30" s="5"/>
    </row>
    <row r="31" spans="1:5" ht="25.5" customHeight="1" x14ac:dyDescent="0.25">
      <c r="A31" s="5"/>
      <c r="B31" s="5"/>
      <c r="D31" s="5"/>
      <c r="E31" s="5"/>
    </row>
  </sheetData>
  <sheetProtection algorithmName="SHA-512" hashValue="Z9OpKF8naam/JyGc13XHc/p1UwZsm91xPA0qAitKF0qx8ToRhApZcd85RMXDTO/vHyamaNk9mml6NwS/MGN6WA==" saltValue="P1yP2zG5GSgejpaiRBSzTA==" spinCount="100000" sheet="1" objects="1" scenarios="1"/>
  <pageMargins left="0" right="0" top="0" bottom="0" header="0" footer="0"/>
  <pageSetup scale="7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7A2D-9C16-4F77-86B4-A71D2F2FB1CD}">
  <sheetPr codeName="Feuil2">
    <pageSetUpPr fitToPage="1"/>
  </sheetPr>
  <dimension ref="A1:FF47"/>
  <sheetViews>
    <sheetView showGridLines="0" showRowColHeaders="0" zoomScale="75" zoomScaleNormal="75" zoomScaleSheetLayoutView="75" zoomScalePageLayoutView="70" workbookViewId="0">
      <selection activeCell="I7" sqref="I7"/>
    </sheetView>
  </sheetViews>
  <sheetFormatPr baseColWidth="10" defaultColWidth="10.5703125" defaultRowHeight="25.5" customHeight="1" x14ac:dyDescent="0.25"/>
  <cols>
    <col min="1" max="1" width="6.85546875" style="24" customWidth="1"/>
    <col min="2" max="5" width="3.42578125" style="24" customWidth="1"/>
    <col min="6" max="6" width="40.85546875" style="24" customWidth="1"/>
    <col min="7" max="8" width="2.5703125" style="24" customWidth="1"/>
    <col min="9" max="9" width="11.42578125" style="24" customWidth="1"/>
    <col min="10" max="10" width="2.5703125" style="24" customWidth="1"/>
    <col min="11" max="11" width="13.85546875" style="24" customWidth="1"/>
    <col min="12" max="12" width="2.5703125" style="24" customWidth="1"/>
    <col min="13" max="13" width="13.85546875" style="24" customWidth="1"/>
    <col min="14" max="14" width="2.5703125" style="24" customWidth="1"/>
    <col min="15" max="15" width="3.140625" style="24" customWidth="1"/>
    <col min="16" max="16" width="2.5703125" style="24" customWidth="1"/>
    <col min="17" max="17" width="11.42578125" style="24" customWidth="1"/>
    <col min="18" max="18" width="2.5703125" style="24" customWidth="1"/>
    <col min="19" max="19" width="13.85546875" style="24" customWidth="1"/>
    <col min="20" max="20" width="2.5703125" style="24" customWidth="1"/>
    <col min="21" max="21" width="13.85546875" style="24" customWidth="1"/>
    <col min="22" max="22" width="2.5703125" style="24" customWidth="1"/>
    <col min="23" max="23" width="3.140625" style="24" customWidth="1"/>
    <col min="24" max="24" width="2.5703125" style="24" customWidth="1"/>
    <col min="25" max="25" width="11.42578125" style="24" customWidth="1"/>
    <col min="26" max="26" width="2.5703125" style="24" customWidth="1"/>
    <col min="27" max="27" width="6.5703125" style="24" customWidth="1"/>
    <col min="28" max="28" width="2.5703125" style="24" customWidth="1"/>
    <col min="29" max="29" width="13.85546875" style="24" customWidth="1"/>
    <col min="30" max="30" width="2.5703125" style="24" customWidth="1"/>
    <col min="31" max="31" width="13.85546875" style="24" customWidth="1"/>
    <col min="32" max="32" width="2.5703125" style="24" customWidth="1"/>
    <col min="33" max="33" width="6.85546875" style="24" customWidth="1"/>
    <col min="34" max="16384" width="10.5703125" style="24"/>
  </cols>
  <sheetData>
    <row r="1" spans="1:162" s="2" customFormat="1"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row>
    <row r="2" spans="1:162" s="2" customFormat="1" ht="39.950000000000003"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row>
    <row r="3" spans="1:162" s="2" customFormat="1" ht="18.95" customHeight="1" x14ac:dyDescent="0.25">
      <c r="A3" s="1"/>
      <c r="B3" s="463" t="str">
        <f>T(Textes!A25)</f>
        <v>Résidence</v>
      </c>
      <c r="C3" s="463"/>
      <c r="D3" s="463"/>
      <c r="E3" s="463"/>
      <c r="F3" s="463"/>
      <c r="G3" s="39"/>
      <c r="H3" s="462" t="str">
        <f>T(Accueil!C10)</f>
        <v/>
      </c>
      <c r="I3" s="462"/>
      <c r="J3" s="462"/>
      <c r="K3" s="462"/>
      <c r="L3" s="462"/>
      <c r="M3" s="462"/>
      <c r="N3" s="462"/>
      <c r="O3" s="39"/>
      <c r="P3" s="462" t="str">
        <f>T(Accueil!C12)</f>
        <v/>
      </c>
      <c r="Q3" s="462"/>
      <c r="R3" s="462"/>
      <c r="S3" s="462"/>
      <c r="T3" s="462"/>
      <c r="U3" s="462"/>
      <c r="V3" s="462"/>
      <c r="W3" s="39"/>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row>
    <row r="4" spans="1:162" s="2" customFormat="1" ht="18.95" customHeight="1" x14ac:dyDescent="0.3">
      <c r="A4" s="80"/>
      <c r="B4" s="463"/>
      <c r="C4" s="463"/>
      <c r="D4" s="463"/>
      <c r="E4" s="463"/>
      <c r="F4" s="463"/>
      <c r="G4" s="39"/>
      <c r="H4" s="462"/>
      <c r="I4" s="462"/>
      <c r="J4" s="462"/>
      <c r="K4" s="462"/>
      <c r="L4" s="462"/>
      <c r="M4" s="462"/>
      <c r="N4" s="462"/>
      <c r="O4" s="38"/>
      <c r="P4" s="462"/>
      <c r="Q4" s="462"/>
      <c r="R4" s="462"/>
      <c r="S4" s="462"/>
      <c r="T4" s="462"/>
      <c r="U4" s="462"/>
      <c r="V4" s="462"/>
      <c r="W4" s="38"/>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row>
    <row r="5" spans="1:162" s="2" customFormat="1" ht="33" customHeight="1" x14ac:dyDescent="0.25">
      <c r="A5" s="1"/>
      <c r="B5" s="39"/>
      <c r="C5" s="39"/>
      <c r="D5" s="39"/>
      <c r="E5" s="39"/>
      <c r="F5" s="39"/>
      <c r="G5" s="39"/>
      <c r="I5" s="31" t="str">
        <f>UPPER(Textes!A8)</f>
        <v>FRÉQUENCE</v>
      </c>
      <c r="J5" s="232"/>
      <c r="K5" s="31" t="str">
        <f>UPPER(Textes!$A$36)</f>
        <v>AUJOURD'HUI</v>
      </c>
      <c r="L5" s="31"/>
      <c r="M5" s="31" t="str">
        <f>UPPER(Accueil!$C$14)&amp;IF(Accueil!C14=Textes!A39,CHAR(178),"")</f>
        <v>AU DÉCÈS²</v>
      </c>
      <c r="N5" s="232"/>
      <c r="O5" s="233"/>
      <c r="P5" s="232"/>
      <c r="Q5" s="31" t="str">
        <f>UPPER(Textes!A8)</f>
        <v>FRÉQUENCE</v>
      </c>
      <c r="R5" s="232"/>
      <c r="S5" s="31" t="str">
        <f>UPPER(Textes!$A$36)</f>
        <v>AUJOURD'HUI</v>
      </c>
      <c r="T5" s="31"/>
      <c r="U5" s="31" t="str">
        <f>UPPER(Accueil!$C$14)&amp;IF(Accueil!C14=Textes!A39,CHAR(178),"")</f>
        <v>AU DÉCÈS²</v>
      </c>
      <c r="V5" s="25"/>
      <c r="W5" s="233"/>
      <c r="X5" s="31"/>
      <c r="Y5" s="31" t="str">
        <f>UPPER(Textes!A8)</f>
        <v>FRÉQUENCE</v>
      </c>
      <c r="Z5" s="464" t="str">
        <f>"% "&amp;T(Accueil!C10)&amp;CHAR(185)</f>
        <v>% ¹</v>
      </c>
      <c r="AA5" s="465"/>
      <c r="AB5" s="465"/>
      <c r="AC5" s="31" t="str">
        <f>UPPER(Textes!$A$36)</f>
        <v>AUJOURD'HUI</v>
      </c>
      <c r="AD5" s="31"/>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row>
    <row r="6" spans="1:162" s="2" customFormat="1" ht="6" customHeight="1" x14ac:dyDescent="0.25">
      <c r="A6" s="1"/>
      <c r="B6" s="39"/>
      <c r="C6" s="39"/>
      <c r="D6" s="39"/>
      <c r="E6" s="39"/>
      <c r="F6" s="39"/>
      <c r="G6" s="39"/>
      <c r="L6" s="32"/>
      <c r="N6" s="25"/>
      <c r="O6" s="1"/>
      <c r="V6" s="25"/>
      <c r="W6" s="1"/>
      <c r="X6" s="32"/>
      <c r="Z6" s="25"/>
      <c r="AA6" s="25"/>
      <c r="AB6" s="32"/>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row>
    <row r="7" spans="1:162" s="20" customFormat="1" ht="20.100000000000001" customHeight="1" x14ac:dyDescent="0.25">
      <c r="A7" s="234"/>
      <c r="B7" s="461" t="str">
        <f>T(Textes!A26)</f>
        <v>Hypothèque / Bail</v>
      </c>
      <c r="C7" s="461"/>
      <c r="D7" s="461"/>
      <c r="E7" s="461"/>
      <c r="F7" s="461"/>
      <c r="G7" s="461"/>
      <c r="H7" s="235"/>
      <c r="I7" s="23" t="s">
        <v>22</v>
      </c>
      <c r="J7" s="236">
        <f>IF(N7=FALSE,VLOOKUP(I7,Textes!$E:$H,4,FALSE),"1")</f>
        <v>12</v>
      </c>
      <c r="K7" s="158"/>
      <c r="L7" s="237"/>
      <c r="M7" s="158"/>
      <c r="N7" s="238" t="b">
        <f>ISBLANK(I7)</f>
        <v>0</v>
      </c>
      <c r="O7" s="239"/>
      <c r="P7" s="240"/>
      <c r="Q7" s="23" t="s">
        <v>22</v>
      </c>
      <c r="R7" s="121">
        <f>IF(V7=FALSE,VLOOKUP(Q7,Textes!$E:$H,4,FALSE),"1")</f>
        <v>12</v>
      </c>
      <c r="S7" s="158"/>
      <c r="T7" s="237"/>
      <c r="U7" s="158"/>
      <c r="V7" s="27" t="b">
        <f>ISBLANK(Q7)</f>
        <v>0</v>
      </c>
      <c r="W7" s="239"/>
      <c r="X7" s="103"/>
      <c r="Y7" s="23" t="s">
        <v>22</v>
      </c>
      <c r="Z7" s="100"/>
      <c r="AA7" s="137">
        <v>0.5</v>
      </c>
      <c r="AB7" s="121">
        <f>VLOOKUP(Y7,Textes!$E:$H,4,FALSE)</f>
        <v>12</v>
      </c>
      <c r="AC7" s="158"/>
      <c r="AD7" s="237"/>
      <c r="AE7" s="158"/>
      <c r="AF7" s="100"/>
      <c r="AG7" s="241"/>
      <c r="AH7" s="109"/>
      <c r="AI7" s="109"/>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row>
    <row r="8" spans="1:162" s="20" customFormat="1" ht="6" customHeight="1" x14ac:dyDescent="0.25">
      <c r="A8" s="234"/>
      <c r="B8" s="242"/>
      <c r="C8" s="242"/>
      <c r="D8" s="242"/>
      <c r="E8" s="242"/>
      <c r="F8" s="242"/>
      <c r="G8" s="242"/>
      <c r="H8" s="243"/>
      <c r="I8" s="244"/>
      <c r="J8" s="245"/>
      <c r="K8" s="246"/>
      <c r="L8" s="246"/>
      <c r="M8" s="246"/>
      <c r="N8" s="247"/>
      <c r="O8" s="248"/>
      <c r="P8" s="249"/>
      <c r="Q8" s="128"/>
      <c r="R8" s="250"/>
      <c r="S8" s="246"/>
      <c r="T8" s="246"/>
      <c r="U8" s="246"/>
      <c r="V8" s="122"/>
      <c r="W8" s="248"/>
      <c r="X8" s="251"/>
      <c r="Y8" s="128"/>
      <c r="Z8" s="252"/>
      <c r="AA8" s="138"/>
      <c r="AB8" s="123"/>
      <c r="AC8" s="246"/>
      <c r="AD8" s="246"/>
      <c r="AE8" s="246"/>
      <c r="AF8" s="100"/>
      <c r="AG8" s="241"/>
      <c r="AH8" s="109"/>
      <c r="AI8" s="109"/>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row>
    <row r="9" spans="1:162" s="20" customFormat="1" ht="6" customHeight="1" x14ac:dyDescent="0.25">
      <c r="A9" s="234"/>
      <c r="B9" s="253"/>
      <c r="C9" s="253"/>
      <c r="D9" s="253"/>
      <c r="E9" s="253"/>
      <c r="F9" s="253"/>
      <c r="G9" s="253"/>
      <c r="H9" s="235"/>
      <c r="I9" s="254"/>
      <c r="J9" s="236"/>
      <c r="K9" s="237"/>
      <c r="L9" s="237"/>
      <c r="M9" s="237"/>
      <c r="N9" s="238"/>
      <c r="O9" s="239"/>
      <c r="P9" s="240"/>
      <c r="Q9" s="129"/>
      <c r="R9" s="121"/>
      <c r="S9" s="237"/>
      <c r="T9" s="237"/>
      <c r="U9" s="237"/>
      <c r="V9" s="27"/>
      <c r="W9" s="239"/>
      <c r="X9" s="103"/>
      <c r="Y9" s="129"/>
      <c r="Z9" s="100"/>
      <c r="AA9" s="139"/>
      <c r="AB9" s="124"/>
      <c r="AC9" s="237"/>
      <c r="AD9" s="237"/>
      <c r="AE9" s="237"/>
      <c r="AF9" s="100"/>
      <c r="AG9" s="241"/>
      <c r="AH9" s="109"/>
      <c r="AI9" s="109"/>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row>
    <row r="10" spans="1:162" s="20" customFormat="1" ht="20.100000000000001" customHeight="1" x14ac:dyDescent="0.25">
      <c r="A10" s="234"/>
      <c r="B10" s="461" t="str">
        <f>T(Textes!A27)</f>
        <v>Frais de copropriété</v>
      </c>
      <c r="C10" s="461"/>
      <c r="D10" s="461"/>
      <c r="E10" s="461"/>
      <c r="F10" s="461"/>
      <c r="G10" s="461"/>
      <c r="H10" s="235"/>
      <c r="I10" s="23" t="s">
        <v>22</v>
      </c>
      <c r="J10" s="236">
        <f>IF(N10=FALSE,VLOOKUP(I10,Textes!$E:$H,4,FALSE),"1")</f>
        <v>12</v>
      </c>
      <c r="K10" s="158"/>
      <c r="L10" s="237"/>
      <c r="M10" s="158"/>
      <c r="N10" s="238" t="b">
        <f>ISBLANK(I10)</f>
        <v>0</v>
      </c>
      <c r="O10" s="239"/>
      <c r="P10" s="240"/>
      <c r="Q10" s="23" t="s">
        <v>22</v>
      </c>
      <c r="R10" s="121">
        <f>IF(V10=FALSE,VLOOKUP(Q10,Textes!$E:$H,4,FALSE),"1")</f>
        <v>12</v>
      </c>
      <c r="S10" s="158"/>
      <c r="T10" s="237"/>
      <c r="U10" s="158"/>
      <c r="V10" s="27" t="b">
        <f>ISBLANK(Q10)</f>
        <v>0</v>
      </c>
      <c r="W10" s="239"/>
      <c r="X10" s="103"/>
      <c r="Y10" s="23" t="s">
        <v>22</v>
      </c>
      <c r="Z10" s="100"/>
      <c r="AA10" s="137">
        <v>0.5</v>
      </c>
      <c r="AB10" s="121">
        <f>VLOOKUP(Y10,Textes!$E:$H,4,FALSE)</f>
        <v>12</v>
      </c>
      <c r="AC10" s="158"/>
      <c r="AD10" s="237"/>
      <c r="AE10" s="158"/>
      <c r="AF10" s="100"/>
      <c r="AG10" s="241"/>
      <c r="AH10" s="109"/>
      <c r="AI10" s="109"/>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row>
    <row r="11" spans="1:162" s="20" customFormat="1" ht="6" customHeight="1" x14ac:dyDescent="0.25">
      <c r="A11" s="234"/>
      <c r="B11" s="242"/>
      <c r="C11" s="242"/>
      <c r="D11" s="242"/>
      <c r="E11" s="242"/>
      <c r="F11" s="242"/>
      <c r="G11" s="242"/>
      <c r="H11" s="243"/>
      <c r="I11" s="244"/>
      <c r="J11" s="245"/>
      <c r="K11" s="246"/>
      <c r="L11" s="246"/>
      <c r="M11" s="246"/>
      <c r="N11" s="247"/>
      <c r="O11" s="248"/>
      <c r="P11" s="249"/>
      <c r="Q11" s="128"/>
      <c r="R11" s="250"/>
      <c r="S11" s="246"/>
      <c r="T11" s="246"/>
      <c r="U11" s="246"/>
      <c r="V11" s="122"/>
      <c r="W11" s="248"/>
      <c r="X11" s="251"/>
      <c r="Y11" s="128"/>
      <c r="Z11" s="252"/>
      <c r="AA11" s="138"/>
      <c r="AB11" s="123"/>
      <c r="AC11" s="246"/>
      <c r="AD11" s="246"/>
      <c r="AE11" s="246"/>
      <c r="AF11" s="100"/>
      <c r="AG11" s="241"/>
      <c r="AH11" s="109"/>
      <c r="AI11" s="109"/>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row>
    <row r="12" spans="1:162" s="20" customFormat="1" ht="6" customHeight="1" x14ac:dyDescent="0.25">
      <c r="A12" s="234"/>
      <c r="B12" s="253"/>
      <c r="C12" s="253"/>
      <c r="D12" s="253"/>
      <c r="E12" s="253"/>
      <c r="F12" s="253"/>
      <c r="G12" s="253"/>
      <c r="H12" s="235"/>
      <c r="I12" s="254"/>
      <c r="J12" s="236"/>
      <c r="K12" s="237"/>
      <c r="L12" s="237"/>
      <c r="M12" s="237"/>
      <c r="N12" s="238"/>
      <c r="O12" s="239"/>
      <c r="P12" s="240"/>
      <c r="Q12" s="129"/>
      <c r="R12" s="121"/>
      <c r="S12" s="237"/>
      <c r="T12" s="237"/>
      <c r="U12" s="237"/>
      <c r="V12" s="27"/>
      <c r="W12" s="239"/>
      <c r="X12" s="103"/>
      <c r="Y12" s="129"/>
      <c r="Z12" s="100"/>
      <c r="AA12" s="139"/>
      <c r="AB12" s="124"/>
      <c r="AC12" s="237"/>
      <c r="AD12" s="237"/>
      <c r="AE12" s="237"/>
      <c r="AF12" s="100"/>
      <c r="AG12" s="241"/>
      <c r="AH12" s="109"/>
      <c r="AI12" s="109"/>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row>
    <row r="13" spans="1:162" s="20" customFormat="1" ht="20.100000000000001" customHeight="1" x14ac:dyDescent="0.25">
      <c r="A13" s="234"/>
      <c r="B13" s="461" t="str">
        <f>T(Textes!A28)</f>
        <v>Électricité / Chauffage</v>
      </c>
      <c r="C13" s="461"/>
      <c r="D13" s="461"/>
      <c r="E13" s="461"/>
      <c r="F13" s="461"/>
      <c r="G13" s="461"/>
      <c r="H13" s="235"/>
      <c r="I13" s="23" t="s">
        <v>22</v>
      </c>
      <c r="J13" s="236">
        <f>IF(N13=FALSE,VLOOKUP(I13,Textes!$E:$H,4,FALSE),"1")</f>
        <v>12</v>
      </c>
      <c r="K13" s="158"/>
      <c r="L13" s="237"/>
      <c r="M13" s="158"/>
      <c r="N13" s="238" t="b">
        <f>ISBLANK(I13)</f>
        <v>0</v>
      </c>
      <c r="O13" s="239"/>
      <c r="P13" s="240"/>
      <c r="Q13" s="23" t="s">
        <v>22</v>
      </c>
      <c r="R13" s="121">
        <f>IF(V13=FALSE,VLOOKUP(Q13,Textes!$E:$H,4,FALSE),"1")</f>
        <v>12</v>
      </c>
      <c r="S13" s="158"/>
      <c r="T13" s="237"/>
      <c r="U13" s="158"/>
      <c r="V13" s="27" t="b">
        <f>ISBLANK(Q13)</f>
        <v>0</v>
      </c>
      <c r="W13" s="239"/>
      <c r="X13" s="103"/>
      <c r="Y13" s="23" t="s">
        <v>22</v>
      </c>
      <c r="Z13" s="100"/>
      <c r="AA13" s="137">
        <v>0.5</v>
      </c>
      <c r="AB13" s="121">
        <f>VLOOKUP(Y13,Textes!$E:$H,4,FALSE)</f>
        <v>12</v>
      </c>
      <c r="AC13" s="158"/>
      <c r="AD13" s="237"/>
      <c r="AE13" s="158"/>
      <c r="AF13" s="100"/>
      <c r="AG13" s="241"/>
      <c r="AH13" s="109"/>
      <c r="AI13" s="109"/>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row>
    <row r="14" spans="1:162" s="20" customFormat="1" ht="6" customHeight="1" x14ac:dyDescent="0.25">
      <c r="A14" s="234"/>
      <c r="B14" s="242"/>
      <c r="C14" s="242"/>
      <c r="D14" s="242"/>
      <c r="E14" s="242"/>
      <c r="F14" s="242"/>
      <c r="G14" s="242"/>
      <c r="H14" s="243"/>
      <c r="I14" s="244"/>
      <c r="J14" s="245"/>
      <c r="K14" s="246"/>
      <c r="L14" s="246"/>
      <c r="M14" s="246"/>
      <c r="N14" s="247"/>
      <c r="O14" s="248"/>
      <c r="P14" s="249"/>
      <c r="Q14" s="128"/>
      <c r="R14" s="250"/>
      <c r="S14" s="246"/>
      <c r="T14" s="246"/>
      <c r="U14" s="246"/>
      <c r="V14" s="122"/>
      <c r="W14" s="248"/>
      <c r="X14" s="251"/>
      <c r="Y14" s="128"/>
      <c r="Z14" s="252"/>
      <c r="AA14" s="138"/>
      <c r="AB14" s="123"/>
      <c r="AC14" s="246"/>
      <c r="AD14" s="246"/>
      <c r="AE14" s="246"/>
      <c r="AF14" s="100"/>
      <c r="AG14" s="241"/>
      <c r="AH14" s="109"/>
      <c r="AI14" s="109"/>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row>
    <row r="15" spans="1:162" s="20" customFormat="1" ht="6" customHeight="1" x14ac:dyDescent="0.25">
      <c r="A15" s="234"/>
      <c r="B15" s="253"/>
      <c r="C15" s="253"/>
      <c r="D15" s="253"/>
      <c r="E15" s="253"/>
      <c r="F15" s="253"/>
      <c r="G15" s="253"/>
      <c r="H15" s="235"/>
      <c r="I15" s="254"/>
      <c r="J15" s="236"/>
      <c r="K15" s="237"/>
      <c r="L15" s="237"/>
      <c r="M15" s="237"/>
      <c r="N15" s="238"/>
      <c r="O15" s="239"/>
      <c r="P15" s="240"/>
      <c r="Q15" s="129"/>
      <c r="R15" s="121"/>
      <c r="S15" s="237"/>
      <c r="T15" s="237"/>
      <c r="U15" s="237"/>
      <c r="V15" s="27"/>
      <c r="W15" s="239"/>
      <c r="X15" s="103"/>
      <c r="Y15" s="129"/>
      <c r="Z15" s="100"/>
      <c r="AA15" s="139"/>
      <c r="AB15" s="124"/>
      <c r="AC15" s="237"/>
      <c r="AD15" s="237"/>
      <c r="AE15" s="237"/>
      <c r="AF15" s="100"/>
      <c r="AG15" s="241"/>
      <c r="AH15" s="109"/>
      <c r="AI15" s="109"/>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row>
    <row r="16" spans="1:162" s="20" customFormat="1" ht="20.100000000000001" customHeight="1" x14ac:dyDescent="0.25">
      <c r="A16" s="234"/>
      <c r="B16" s="461" t="str">
        <f>T(Textes!A29)</f>
        <v>Téléphone / Télévision / Internet</v>
      </c>
      <c r="C16" s="461"/>
      <c r="D16" s="461"/>
      <c r="E16" s="461"/>
      <c r="F16" s="461"/>
      <c r="G16" s="461"/>
      <c r="H16" s="235"/>
      <c r="I16" s="23" t="s">
        <v>22</v>
      </c>
      <c r="J16" s="236">
        <f>IF(N16=FALSE,VLOOKUP(I16,Textes!$E:$H,4,FALSE),"1")</f>
        <v>12</v>
      </c>
      <c r="K16" s="158"/>
      <c r="L16" s="237"/>
      <c r="M16" s="158"/>
      <c r="N16" s="238" t="b">
        <f>ISBLANK(I16)</f>
        <v>0</v>
      </c>
      <c r="O16" s="239"/>
      <c r="P16" s="240"/>
      <c r="Q16" s="23" t="s">
        <v>22</v>
      </c>
      <c r="R16" s="121">
        <f>IF(V16=FALSE,VLOOKUP(Q16,Textes!$E:$H,4,FALSE),"1")</f>
        <v>12</v>
      </c>
      <c r="S16" s="158"/>
      <c r="T16" s="237"/>
      <c r="U16" s="158"/>
      <c r="V16" s="27" t="b">
        <f>ISBLANK(Q16)</f>
        <v>0</v>
      </c>
      <c r="W16" s="239"/>
      <c r="X16" s="103"/>
      <c r="Y16" s="23" t="s">
        <v>22</v>
      </c>
      <c r="Z16" s="100"/>
      <c r="AA16" s="137">
        <v>0.5</v>
      </c>
      <c r="AB16" s="121">
        <f>VLOOKUP(Y16,Textes!$E:$H,4,FALSE)</f>
        <v>12</v>
      </c>
      <c r="AC16" s="158"/>
      <c r="AD16" s="237"/>
      <c r="AE16" s="158"/>
      <c r="AF16" s="100"/>
      <c r="AG16" s="241"/>
      <c r="AH16" s="109"/>
      <c r="AI16" s="109"/>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row>
    <row r="17" spans="1:162" s="20" customFormat="1" ht="6" customHeight="1" x14ac:dyDescent="0.25">
      <c r="A17" s="234"/>
      <c r="B17" s="242"/>
      <c r="C17" s="242"/>
      <c r="D17" s="242"/>
      <c r="E17" s="242"/>
      <c r="F17" s="242"/>
      <c r="G17" s="242"/>
      <c r="H17" s="243"/>
      <c r="I17" s="244"/>
      <c r="J17" s="245"/>
      <c r="K17" s="246"/>
      <c r="L17" s="246"/>
      <c r="M17" s="246"/>
      <c r="N17" s="247"/>
      <c r="O17" s="248"/>
      <c r="P17" s="249"/>
      <c r="Q17" s="128"/>
      <c r="R17" s="250"/>
      <c r="S17" s="246"/>
      <c r="T17" s="246"/>
      <c r="U17" s="246"/>
      <c r="V17" s="122"/>
      <c r="W17" s="248"/>
      <c r="X17" s="251"/>
      <c r="Y17" s="128"/>
      <c r="Z17" s="252"/>
      <c r="AA17" s="138"/>
      <c r="AB17" s="123"/>
      <c r="AC17" s="246"/>
      <c r="AD17" s="246"/>
      <c r="AE17" s="246"/>
      <c r="AF17" s="100"/>
      <c r="AG17" s="241"/>
      <c r="AH17" s="109"/>
      <c r="AI17" s="109"/>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row>
    <row r="18" spans="1:162" s="20" customFormat="1" ht="6" customHeight="1" x14ac:dyDescent="0.25">
      <c r="A18" s="234"/>
      <c r="B18" s="253"/>
      <c r="C18" s="253"/>
      <c r="D18" s="253"/>
      <c r="E18" s="253"/>
      <c r="F18" s="253"/>
      <c r="G18" s="253"/>
      <c r="H18" s="235"/>
      <c r="I18" s="254"/>
      <c r="J18" s="236"/>
      <c r="K18" s="237"/>
      <c r="L18" s="237"/>
      <c r="M18" s="237"/>
      <c r="N18" s="238"/>
      <c r="O18" s="239"/>
      <c r="P18" s="240"/>
      <c r="Q18" s="129"/>
      <c r="R18" s="121"/>
      <c r="S18" s="237"/>
      <c r="T18" s="237"/>
      <c r="U18" s="237"/>
      <c r="V18" s="27"/>
      <c r="W18" s="239"/>
      <c r="X18" s="103"/>
      <c r="Y18" s="129"/>
      <c r="Z18" s="100"/>
      <c r="AA18" s="139"/>
      <c r="AB18" s="124"/>
      <c r="AC18" s="237"/>
      <c r="AD18" s="237"/>
      <c r="AE18" s="237"/>
      <c r="AF18" s="100"/>
      <c r="AG18" s="241"/>
      <c r="AH18" s="109"/>
      <c r="AI18" s="109"/>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row>
    <row r="19" spans="1:162" s="20" customFormat="1" ht="20.100000000000001" customHeight="1" x14ac:dyDescent="0.25">
      <c r="A19" s="234"/>
      <c r="B19" s="461" t="str">
        <f>T(Textes!A138)</f>
        <v>Cellulaire</v>
      </c>
      <c r="C19" s="461"/>
      <c r="D19" s="461"/>
      <c r="E19" s="461"/>
      <c r="F19" s="461"/>
      <c r="G19" s="461"/>
      <c r="H19" s="235"/>
      <c r="I19" s="23" t="s">
        <v>22</v>
      </c>
      <c r="J19" s="236">
        <f>IF(N19=FALSE,VLOOKUP(I19,Textes!$E:$H,4,FALSE),"1")</f>
        <v>12</v>
      </c>
      <c r="K19" s="158"/>
      <c r="L19" s="237"/>
      <c r="M19" s="158"/>
      <c r="N19" s="238" t="b">
        <f>ISBLANK(I19)</f>
        <v>0</v>
      </c>
      <c r="O19" s="239"/>
      <c r="P19" s="240"/>
      <c r="Q19" s="23" t="s">
        <v>22</v>
      </c>
      <c r="R19" s="121">
        <f>IF(V19=FALSE,VLOOKUP(Q19,Textes!$E:$H,4,FALSE),"1")</f>
        <v>12</v>
      </c>
      <c r="S19" s="158"/>
      <c r="T19" s="237"/>
      <c r="U19" s="158"/>
      <c r="V19" s="27" t="b">
        <f>ISBLANK(Q19)</f>
        <v>0</v>
      </c>
      <c r="W19" s="239"/>
      <c r="X19" s="103"/>
      <c r="Y19" s="23" t="s">
        <v>22</v>
      </c>
      <c r="Z19" s="100"/>
      <c r="AA19" s="137">
        <v>0.5</v>
      </c>
      <c r="AB19" s="121">
        <f>VLOOKUP(Y19,Textes!$E:$H,4,FALSE)</f>
        <v>12</v>
      </c>
      <c r="AC19" s="158"/>
      <c r="AD19" s="237"/>
      <c r="AE19" s="158"/>
      <c r="AF19" s="100"/>
      <c r="AG19" s="241"/>
      <c r="AH19" s="109"/>
      <c r="AI19" s="109"/>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row>
    <row r="20" spans="1:162" s="20" customFormat="1" ht="6" customHeight="1" x14ac:dyDescent="0.25">
      <c r="A20" s="234"/>
      <c r="B20" s="242"/>
      <c r="C20" s="242"/>
      <c r="D20" s="242"/>
      <c r="E20" s="242"/>
      <c r="F20" s="242"/>
      <c r="G20" s="242"/>
      <c r="H20" s="243"/>
      <c r="I20" s="244"/>
      <c r="J20" s="245"/>
      <c r="K20" s="246"/>
      <c r="L20" s="246"/>
      <c r="M20" s="246"/>
      <c r="N20" s="247"/>
      <c r="O20" s="248"/>
      <c r="P20" s="249"/>
      <c r="Q20" s="128"/>
      <c r="R20" s="250"/>
      <c r="S20" s="246"/>
      <c r="T20" s="246"/>
      <c r="U20" s="246"/>
      <c r="V20" s="122"/>
      <c r="W20" s="248"/>
      <c r="X20" s="251"/>
      <c r="Y20" s="128"/>
      <c r="Z20" s="252"/>
      <c r="AA20" s="138"/>
      <c r="AB20" s="123"/>
      <c r="AC20" s="246"/>
      <c r="AD20" s="246"/>
      <c r="AE20" s="246"/>
      <c r="AF20" s="100"/>
      <c r="AG20" s="241"/>
      <c r="AH20" s="109"/>
      <c r="AI20" s="109"/>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row>
    <row r="21" spans="1:162" s="20" customFormat="1" ht="6" customHeight="1" x14ac:dyDescent="0.25">
      <c r="A21" s="234"/>
      <c r="B21" s="253"/>
      <c r="C21" s="253"/>
      <c r="D21" s="253"/>
      <c r="E21" s="253"/>
      <c r="F21" s="253"/>
      <c r="G21" s="253"/>
      <c r="H21" s="235"/>
      <c r="I21" s="254"/>
      <c r="J21" s="236"/>
      <c r="K21" s="237"/>
      <c r="L21" s="237"/>
      <c r="M21" s="237"/>
      <c r="N21" s="238"/>
      <c r="O21" s="239"/>
      <c r="P21" s="240"/>
      <c r="Q21" s="129"/>
      <c r="R21" s="121"/>
      <c r="S21" s="237"/>
      <c r="T21" s="237"/>
      <c r="U21" s="237"/>
      <c r="V21" s="27"/>
      <c r="W21" s="239"/>
      <c r="X21" s="103"/>
      <c r="Y21" s="129"/>
      <c r="Z21" s="100"/>
      <c r="AA21" s="139"/>
      <c r="AB21" s="124"/>
      <c r="AC21" s="237"/>
      <c r="AD21" s="237"/>
      <c r="AE21" s="237"/>
      <c r="AF21" s="100"/>
      <c r="AG21" s="241"/>
      <c r="AH21" s="109"/>
      <c r="AI21" s="109"/>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row>
    <row r="22" spans="1:162" s="20" customFormat="1" ht="20.100000000000001" customHeight="1" x14ac:dyDescent="0.25">
      <c r="A22" s="234"/>
      <c r="B22" s="461" t="str">
        <f>T(Textes!A30)</f>
        <v>Taxes municipales / Scolaires</v>
      </c>
      <c r="C22" s="461"/>
      <c r="D22" s="461"/>
      <c r="E22" s="461"/>
      <c r="F22" s="461"/>
      <c r="G22" s="461"/>
      <c r="H22" s="235"/>
      <c r="I22" s="23" t="s">
        <v>22</v>
      </c>
      <c r="J22" s="236">
        <f>IF(N22=FALSE,VLOOKUP(I22,Textes!$E:$H,4,FALSE),"1")</f>
        <v>12</v>
      </c>
      <c r="K22" s="158"/>
      <c r="L22" s="237"/>
      <c r="M22" s="158"/>
      <c r="N22" s="238" t="b">
        <f>ISBLANK(I22)</f>
        <v>0</v>
      </c>
      <c r="O22" s="239"/>
      <c r="P22" s="240"/>
      <c r="Q22" s="23" t="s">
        <v>22</v>
      </c>
      <c r="R22" s="121">
        <f>IF(V22=FALSE,VLOOKUP(Q22,Textes!$E:$H,4,FALSE),"1")</f>
        <v>12</v>
      </c>
      <c r="S22" s="158"/>
      <c r="T22" s="237"/>
      <c r="U22" s="158"/>
      <c r="V22" s="27" t="b">
        <f>ISBLANK(Q22)</f>
        <v>0</v>
      </c>
      <c r="W22" s="239"/>
      <c r="X22" s="103"/>
      <c r="Y22" s="23" t="s">
        <v>22</v>
      </c>
      <c r="Z22" s="100"/>
      <c r="AA22" s="137">
        <v>0.5</v>
      </c>
      <c r="AB22" s="121">
        <f>VLOOKUP(Y22,Textes!$E:$H,4,FALSE)</f>
        <v>12</v>
      </c>
      <c r="AC22" s="158"/>
      <c r="AD22" s="237"/>
      <c r="AE22" s="158"/>
      <c r="AF22" s="100"/>
      <c r="AG22" s="241"/>
      <c r="AH22" s="109"/>
      <c r="AI22" s="109"/>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row>
    <row r="23" spans="1:162" s="20" customFormat="1" ht="6" customHeight="1" x14ac:dyDescent="0.25">
      <c r="A23" s="234"/>
      <c r="B23" s="242"/>
      <c r="C23" s="242"/>
      <c r="D23" s="242"/>
      <c r="E23" s="242"/>
      <c r="F23" s="242"/>
      <c r="G23" s="242"/>
      <c r="H23" s="243"/>
      <c r="I23" s="244"/>
      <c r="J23" s="245"/>
      <c r="K23" s="246"/>
      <c r="L23" s="246"/>
      <c r="M23" s="246"/>
      <c r="N23" s="247"/>
      <c r="O23" s="248"/>
      <c r="P23" s="249"/>
      <c r="Q23" s="128"/>
      <c r="R23" s="250"/>
      <c r="S23" s="246"/>
      <c r="T23" s="246"/>
      <c r="U23" s="246"/>
      <c r="V23" s="122"/>
      <c r="W23" s="248"/>
      <c r="X23" s="251"/>
      <c r="Y23" s="128"/>
      <c r="Z23" s="252"/>
      <c r="AA23" s="138"/>
      <c r="AB23" s="123"/>
      <c r="AC23" s="246"/>
      <c r="AD23" s="246"/>
      <c r="AE23" s="246"/>
      <c r="AF23" s="100"/>
      <c r="AG23" s="241"/>
      <c r="AH23" s="109"/>
      <c r="AI23" s="109"/>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row>
    <row r="24" spans="1:162" s="20" customFormat="1" ht="6" customHeight="1" x14ac:dyDescent="0.25">
      <c r="A24" s="234"/>
      <c r="B24" s="253"/>
      <c r="C24" s="253"/>
      <c r="D24" s="253"/>
      <c r="E24" s="253"/>
      <c r="F24" s="253"/>
      <c r="G24" s="253"/>
      <c r="H24" s="235"/>
      <c r="I24" s="254"/>
      <c r="J24" s="236"/>
      <c r="K24" s="237"/>
      <c r="L24" s="237"/>
      <c r="M24" s="237"/>
      <c r="N24" s="238"/>
      <c r="O24" s="239"/>
      <c r="P24" s="240"/>
      <c r="Q24" s="129"/>
      <c r="R24" s="121"/>
      <c r="S24" s="237"/>
      <c r="T24" s="237"/>
      <c r="U24" s="237"/>
      <c r="V24" s="27"/>
      <c r="W24" s="239"/>
      <c r="X24" s="103"/>
      <c r="Y24" s="129"/>
      <c r="Z24" s="100"/>
      <c r="AA24" s="139"/>
      <c r="AB24" s="124"/>
      <c r="AC24" s="237"/>
      <c r="AD24" s="237"/>
      <c r="AE24" s="237"/>
      <c r="AF24" s="100"/>
      <c r="AG24" s="241"/>
      <c r="AH24" s="109"/>
      <c r="AI24" s="109"/>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row>
    <row r="25" spans="1:162" s="20" customFormat="1" ht="20.100000000000001" customHeight="1" x14ac:dyDescent="0.25">
      <c r="A25" s="234"/>
      <c r="B25" s="461" t="str">
        <f>T(Textes!A31)</f>
        <v>Ameublement (achat et réparation)</v>
      </c>
      <c r="C25" s="461"/>
      <c r="D25" s="461"/>
      <c r="E25" s="461"/>
      <c r="F25" s="461"/>
      <c r="G25" s="461"/>
      <c r="H25" s="235"/>
      <c r="I25" s="23" t="s">
        <v>22</v>
      </c>
      <c r="J25" s="236">
        <f>IF(N25=FALSE,VLOOKUP(I25,Textes!$E:$H,4,FALSE),"1")</f>
        <v>12</v>
      </c>
      <c r="K25" s="158"/>
      <c r="L25" s="237"/>
      <c r="M25" s="158"/>
      <c r="N25" s="238" t="b">
        <f>ISBLANK(I25)</f>
        <v>0</v>
      </c>
      <c r="O25" s="239"/>
      <c r="P25" s="240"/>
      <c r="Q25" s="23" t="s">
        <v>22</v>
      </c>
      <c r="R25" s="121">
        <f>IF(V25=FALSE,VLOOKUP(Q25,Textes!$E:$H,4,FALSE),"1")</f>
        <v>12</v>
      </c>
      <c r="S25" s="158"/>
      <c r="T25" s="237"/>
      <c r="U25" s="158"/>
      <c r="V25" s="27" t="b">
        <f>ISBLANK(Q25)</f>
        <v>0</v>
      </c>
      <c r="W25" s="239"/>
      <c r="X25" s="103"/>
      <c r="Y25" s="23" t="s">
        <v>22</v>
      </c>
      <c r="Z25" s="100"/>
      <c r="AA25" s="137">
        <v>0.5</v>
      </c>
      <c r="AB25" s="121">
        <f>VLOOKUP(Y25,Textes!$E:$H,4,FALSE)</f>
        <v>12</v>
      </c>
      <c r="AC25" s="158"/>
      <c r="AD25" s="237"/>
      <c r="AE25" s="158"/>
      <c r="AF25" s="100"/>
      <c r="AG25" s="241"/>
      <c r="AH25" s="109"/>
      <c r="AI25" s="109"/>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row>
    <row r="26" spans="1:162" s="20" customFormat="1" ht="6" customHeight="1" x14ac:dyDescent="0.25">
      <c r="A26" s="234"/>
      <c r="B26" s="242"/>
      <c r="C26" s="242"/>
      <c r="D26" s="242"/>
      <c r="E26" s="242"/>
      <c r="F26" s="242"/>
      <c r="G26" s="242"/>
      <c r="H26" s="243"/>
      <c r="I26" s="244"/>
      <c r="J26" s="245"/>
      <c r="K26" s="246"/>
      <c r="L26" s="246"/>
      <c r="M26" s="246"/>
      <c r="N26" s="247"/>
      <c r="O26" s="248"/>
      <c r="P26" s="249"/>
      <c r="Q26" s="128"/>
      <c r="R26" s="250"/>
      <c r="S26" s="246"/>
      <c r="T26" s="246"/>
      <c r="U26" s="246"/>
      <c r="V26" s="122"/>
      <c r="W26" s="248"/>
      <c r="X26" s="251"/>
      <c r="Y26" s="128"/>
      <c r="Z26" s="252"/>
      <c r="AA26" s="138"/>
      <c r="AB26" s="123"/>
      <c r="AC26" s="246"/>
      <c r="AD26" s="246"/>
      <c r="AE26" s="246"/>
      <c r="AF26" s="100"/>
      <c r="AG26" s="241"/>
      <c r="AH26" s="109"/>
      <c r="AI26" s="109"/>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row>
    <row r="27" spans="1:162" s="20" customFormat="1" ht="6" customHeight="1" x14ac:dyDescent="0.25">
      <c r="A27" s="234"/>
      <c r="B27" s="253"/>
      <c r="C27" s="253"/>
      <c r="D27" s="253"/>
      <c r="E27" s="253"/>
      <c r="F27" s="253"/>
      <c r="G27" s="253"/>
      <c r="H27" s="235"/>
      <c r="I27" s="254"/>
      <c r="J27" s="236"/>
      <c r="K27" s="237"/>
      <c r="L27" s="237"/>
      <c r="M27" s="237"/>
      <c r="N27" s="238"/>
      <c r="O27" s="239"/>
      <c r="P27" s="240"/>
      <c r="Q27" s="129"/>
      <c r="R27" s="121"/>
      <c r="S27" s="237"/>
      <c r="T27" s="237"/>
      <c r="U27" s="237"/>
      <c r="V27" s="27"/>
      <c r="W27" s="239"/>
      <c r="X27" s="103"/>
      <c r="Y27" s="129"/>
      <c r="Z27" s="100"/>
      <c r="AA27" s="139"/>
      <c r="AB27" s="124"/>
      <c r="AC27" s="237"/>
      <c r="AD27" s="237"/>
      <c r="AE27" s="237"/>
      <c r="AF27" s="100"/>
      <c r="AG27" s="241"/>
      <c r="AH27" s="109"/>
      <c r="AI27" s="109"/>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row>
    <row r="28" spans="1:162" s="20" customFormat="1" ht="20.100000000000001" customHeight="1" x14ac:dyDescent="0.25">
      <c r="A28" s="234"/>
      <c r="B28" s="461" t="str">
        <f>T(Textes!A32)</f>
        <v>Réparations / Améliorations</v>
      </c>
      <c r="C28" s="461"/>
      <c r="D28" s="461"/>
      <c r="E28" s="461"/>
      <c r="F28" s="461"/>
      <c r="G28" s="461"/>
      <c r="H28" s="235"/>
      <c r="I28" s="23" t="s">
        <v>22</v>
      </c>
      <c r="J28" s="236">
        <f>IF(N28=FALSE,VLOOKUP(I28,Textes!$E:$H,4,FALSE),"1")</f>
        <v>12</v>
      </c>
      <c r="K28" s="158"/>
      <c r="L28" s="237"/>
      <c r="M28" s="158"/>
      <c r="N28" s="238" t="b">
        <f>ISBLANK(I28)</f>
        <v>0</v>
      </c>
      <c r="O28" s="239"/>
      <c r="P28" s="240"/>
      <c r="Q28" s="23" t="s">
        <v>22</v>
      </c>
      <c r="R28" s="121">
        <f>IF(V28=FALSE,VLOOKUP(Q28,Textes!$E:$H,4,FALSE),"1")</f>
        <v>12</v>
      </c>
      <c r="S28" s="158"/>
      <c r="T28" s="237"/>
      <c r="U28" s="158"/>
      <c r="V28" s="27" t="b">
        <f>ISBLANK(Q28)</f>
        <v>0</v>
      </c>
      <c r="W28" s="239"/>
      <c r="X28" s="103"/>
      <c r="Y28" s="23" t="s">
        <v>22</v>
      </c>
      <c r="Z28" s="100"/>
      <c r="AA28" s="137">
        <v>0.5</v>
      </c>
      <c r="AB28" s="121">
        <f>VLOOKUP(Y28,Textes!$E:$H,4,FALSE)</f>
        <v>12</v>
      </c>
      <c r="AC28" s="158"/>
      <c r="AD28" s="237"/>
      <c r="AE28" s="158"/>
      <c r="AF28" s="100"/>
      <c r="AG28" s="241"/>
      <c r="AH28" s="109"/>
      <c r="AI28" s="109"/>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row>
    <row r="29" spans="1:162" s="20" customFormat="1" ht="6" customHeight="1" x14ac:dyDescent="0.25">
      <c r="A29" s="234"/>
      <c r="B29" s="242"/>
      <c r="C29" s="242"/>
      <c r="D29" s="242"/>
      <c r="E29" s="242"/>
      <c r="F29" s="242"/>
      <c r="G29" s="242"/>
      <c r="H29" s="243"/>
      <c r="I29" s="244"/>
      <c r="J29" s="245"/>
      <c r="K29" s="246"/>
      <c r="L29" s="246"/>
      <c r="M29" s="246"/>
      <c r="N29" s="247"/>
      <c r="O29" s="248"/>
      <c r="P29" s="249"/>
      <c r="Q29" s="128"/>
      <c r="R29" s="250"/>
      <c r="S29" s="246"/>
      <c r="T29" s="246"/>
      <c r="U29" s="246"/>
      <c r="V29" s="122"/>
      <c r="W29" s="248"/>
      <c r="X29" s="251"/>
      <c r="Y29" s="128"/>
      <c r="Z29" s="252"/>
      <c r="AA29" s="138"/>
      <c r="AB29" s="123"/>
      <c r="AC29" s="246"/>
      <c r="AD29" s="246"/>
      <c r="AE29" s="246"/>
      <c r="AF29" s="100"/>
      <c r="AG29" s="241"/>
      <c r="AH29" s="109"/>
      <c r="AI29" s="109"/>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row>
    <row r="30" spans="1:162" s="20" customFormat="1" ht="6" customHeight="1" x14ac:dyDescent="0.25">
      <c r="A30" s="234"/>
      <c r="B30" s="253"/>
      <c r="C30" s="253"/>
      <c r="D30" s="253"/>
      <c r="E30" s="253"/>
      <c r="F30" s="253"/>
      <c r="G30" s="253"/>
      <c r="H30" s="235"/>
      <c r="I30" s="254"/>
      <c r="J30" s="236"/>
      <c r="K30" s="237"/>
      <c r="L30" s="237"/>
      <c r="M30" s="237"/>
      <c r="N30" s="238"/>
      <c r="O30" s="239"/>
      <c r="P30" s="240"/>
      <c r="Q30" s="129"/>
      <c r="R30" s="121"/>
      <c r="S30" s="237"/>
      <c r="T30" s="237"/>
      <c r="U30" s="237"/>
      <c r="V30" s="27"/>
      <c r="W30" s="239"/>
      <c r="X30" s="103"/>
      <c r="Y30" s="129"/>
      <c r="Z30" s="100"/>
      <c r="AA30" s="139"/>
      <c r="AB30" s="124"/>
      <c r="AC30" s="237"/>
      <c r="AD30" s="237"/>
      <c r="AE30" s="237"/>
      <c r="AF30" s="100"/>
      <c r="AG30" s="241"/>
      <c r="AH30" s="109"/>
      <c r="AI30" s="109"/>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row>
    <row r="31" spans="1:162" s="20" customFormat="1" ht="20.100000000000001" customHeight="1" x14ac:dyDescent="0.25">
      <c r="A31" s="234"/>
      <c r="B31" s="447" t="str">
        <f>T(Textes!A33)</f>
        <v>Résidence secondaire</v>
      </c>
      <c r="C31" s="447"/>
      <c r="D31" s="447"/>
      <c r="E31" s="447"/>
      <c r="F31" s="449"/>
      <c r="G31" s="253"/>
      <c r="H31" s="235"/>
      <c r="I31" s="23" t="s">
        <v>22</v>
      </c>
      <c r="J31" s="236">
        <f>IF(N31=FALSE,VLOOKUP(I31,Textes!$E:$H,4,FALSE),"1")</f>
        <v>12</v>
      </c>
      <c r="K31" s="158"/>
      <c r="L31" s="237"/>
      <c r="M31" s="158"/>
      <c r="N31" s="238" t="b">
        <f>ISBLANK(I31)</f>
        <v>0</v>
      </c>
      <c r="O31" s="239"/>
      <c r="P31" s="240"/>
      <c r="Q31" s="23" t="s">
        <v>22</v>
      </c>
      <c r="R31" s="121">
        <f>IF(V31=FALSE,VLOOKUP(Q31,Textes!$E:$H,4,FALSE),"1")</f>
        <v>12</v>
      </c>
      <c r="S31" s="158"/>
      <c r="T31" s="237"/>
      <c r="U31" s="158"/>
      <c r="V31" s="27" t="b">
        <f>ISBLANK(Q31)</f>
        <v>0</v>
      </c>
      <c r="W31" s="239"/>
      <c r="X31" s="103"/>
      <c r="Y31" s="23" t="s">
        <v>22</v>
      </c>
      <c r="Z31" s="100"/>
      <c r="AA31" s="137">
        <v>0.5</v>
      </c>
      <c r="AB31" s="121">
        <f>VLOOKUP(Y31,Textes!$E:$H,4,FALSE)</f>
        <v>12</v>
      </c>
      <c r="AC31" s="158"/>
      <c r="AD31" s="237"/>
      <c r="AE31" s="158"/>
      <c r="AF31" s="100"/>
      <c r="AG31" s="241"/>
      <c r="AH31" s="109"/>
      <c r="AI31" s="109"/>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row>
    <row r="32" spans="1:162" s="20" customFormat="1" ht="6" customHeight="1" x14ac:dyDescent="0.25">
      <c r="A32" s="234"/>
      <c r="B32" s="255"/>
      <c r="C32" s="256"/>
      <c r="D32" s="256"/>
      <c r="E32" s="256"/>
      <c r="F32" s="257"/>
      <c r="G32" s="255"/>
      <c r="H32" s="243"/>
      <c r="I32" s="244"/>
      <c r="J32" s="245"/>
      <c r="K32" s="246"/>
      <c r="L32" s="246"/>
      <c r="M32" s="246"/>
      <c r="N32" s="247"/>
      <c r="O32" s="248"/>
      <c r="P32" s="249"/>
      <c r="Q32" s="258"/>
      <c r="R32" s="250"/>
      <c r="S32" s="246"/>
      <c r="T32" s="246"/>
      <c r="U32" s="246"/>
      <c r="V32" s="259"/>
      <c r="W32" s="248"/>
      <c r="X32" s="251"/>
      <c r="Y32" s="258"/>
      <c r="Z32" s="260"/>
      <c r="AA32" s="261"/>
      <c r="AB32" s="123"/>
      <c r="AC32" s="246"/>
      <c r="AD32" s="246"/>
      <c r="AE32" s="246"/>
      <c r="AF32" s="104"/>
      <c r="AG32" s="241"/>
      <c r="AH32" s="109"/>
      <c r="AI32" s="109"/>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row>
    <row r="33" spans="1:162" s="20" customFormat="1" ht="6" customHeight="1" x14ac:dyDescent="0.25">
      <c r="A33" s="234"/>
      <c r="B33" s="262"/>
      <c r="C33" s="263"/>
      <c r="D33" s="263"/>
      <c r="E33" s="263"/>
      <c r="F33" s="264"/>
      <c r="G33" s="262"/>
      <c r="H33" s="235"/>
      <c r="I33" s="254"/>
      <c r="J33" s="236"/>
      <c r="K33" s="237"/>
      <c r="L33" s="237"/>
      <c r="M33" s="237"/>
      <c r="N33" s="238"/>
      <c r="O33" s="239"/>
      <c r="P33" s="240"/>
      <c r="Q33" s="99"/>
      <c r="R33" s="121"/>
      <c r="S33" s="265"/>
      <c r="T33" s="237"/>
      <c r="U33" s="265"/>
      <c r="V33" s="28"/>
      <c r="W33" s="239"/>
      <c r="X33" s="103"/>
      <c r="Y33" s="99"/>
      <c r="Z33" s="104"/>
      <c r="AA33" s="140"/>
      <c r="AB33" s="124"/>
      <c r="AC33" s="237"/>
      <c r="AD33" s="237"/>
      <c r="AE33" s="265"/>
      <c r="AF33" s="104"/>
      <c r="AG33" s="241"/>
      <c r="AH33" s="109"/>
      <c r="AI33" s="109"/>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row>
    <row r="34" spans="1:162" s="20" customFormat="1" ht="20.100000000000001" customHeight="1" x14ac:dyDescent="0.25">
      <c r="A34" s="234"/>
      <c r="B34" s="461" t="str">
        <f>T(Textes!A34)</f>
        <v>Autres :</v>
      </c>
      <c r="C34" s="461"/>
      <c r="D34" s="461"/>
      <c r="E34" s="461"/>
      <c r="F34" s="194"/>
      <c r="G34" s="253"/>
      <c r="H34" s="235"/>
      <c r="I34" s="23" t="s">
        <v>22</v>
      </c>
      <c r="J34" s="236">
        <f>IF(N34=FALSE,VLOOKUP(I34,Textes!$E:$H,4,FALSE),"1")</f>
        <v>12</v>
      </c>
      <c r="K34" s="158"/>
      <c r="L34" s="237"/>
      <c r="M34" s="158"/>
      <c r="N34" s="238" t="b">
        <f>ISBLANK(I34)</f>
        <v>0</v>
      </c>
      <c r="O34" s="239"/>
      <c r="P34" s="240"/>
      <c r="Q34" s="23" t="s">
        <v>22</v>
      </c>
      <c r="R34" s="121">
        <f>IF(V34=FALSE,VLOOKUP(Q34,Textes!$E:$H,4,FALSE),"1")</f>
        <v>12</v>
      </c>
      <c r="S34" s="158"/>
      <c r="T34" s="237"/>
      <c r="U34" s="158"/>
      <c r="V34" s="28" t="b">
        <f>ISBLANK(Q34)</f>
        <v>0</v>
      </c>
      <c r="W34" s="239"/>
      <c r="X34" s="103"/>
      <c r="Y34" s="23" t="s">
        <v>22</v>
      </c>
      <c r="Z34" s="104"/>
      <c r="AA34" s="137">
        <v>0.5</v>
      </c>
      <c r="AB34" s="121">
        <f>VLOOKUP(Y34,Textes!$E:$H,4,FALSE)</f>
        <v>12</v>
      </c>
      <c r="AC34" s="158"/>
      <c r="AD34" s="237"/>
      <c r="AE34" s="158"/>
      <c r="AF34" s="104"/>
      <c r="AG34" s="241"/>
      <c r="AH34" s="109"/>
      <c r="AI34" s="109"/>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row>
    <row r="35" spans="1:162" s="20" customFormat="1" ht="6" customHeight="1" x14ac:dyDescent="0.25">
      <c r="A35" s="234"/>
      <c r="B35" s="255"/>
      <c r="C35" s="256"/>
      <c r="D35" s="256"/>
      <c r="E35" s="256"/>
      <c r="F35" s="257"/>
      <c r="G35" s="255"/>
      <c r="H35" s="243"/>
      <c r="I35" s="244"/>
      <c r="J35" s="245"/>
      <c r="K35" s="246"/>
      <c r="L35" s="246"/>
      <c r="M35" s="246"/>
      <c r="N35" s="247"/>
      <c r="O35" s="248"/>
      <c r="P35" s="249"/>
      <c r="Q35" s="258"/>
      <c r="R35" s="250"/>
      <c r="S35" s="246"/>
      <c r="T35" s="246"/>
      <c r="U35" s="246"/>
      <c r="V35" s="259"/>
      <c r="W35" s="248"/>
      <c r="X35" s="251"/>
      <c r="Y35" s="258"/>
      <c r="Z35" s="260"/>
      <c r="AA35" s="261"/>
      <c r="AB35" s="123"/>
      <c r="AC35" s="246"/>
      <c r="AD35" s="246"/>
      <c r="AE35" s="246"/>
      <c r="AF35" s="104"/>
      <c r="AG35" s="241"/>
      <c r="AH35" s="109"/>
      <c r="AI35" s="109"/>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row>
    <row r="36" spans="1:162" s="20" customFormat="1" ht="6" customHeight="1" x14ac:dyDescent="0.25">
      <c r="A36" s="234"/>
      <c r="B36" s="262"/>
      <c r="C36" s="263"/>
      <c r="D36" s="263"/>
      <c r="E36" s="263"/>
      <c r="F36" s="264"/>
      <c r="G36" s="262"/>
      <c r="H36" s="235"/>
      <c r="I36" s="254"/>
      <c r="J36" s="236"/>
      <c r="K36" s="237"/>
      <c r="L36" s="237"/>
      <c r="M36" s="237"/>
      <c r="N36" s="238"/>
      <c r="O36" s="239"/>
      <c r="P36" s="240"/>
      <c r="Q36" s="99"/>
      <c r="R36" s="121"/>
      <c r="S36" s="265"/>
      <c r="T36" s="237"/>
      <c r="U36" s="265"/>
      <c r="V36" s="28"/>
      <c r="W36" s="239"/>
      <c r="X36" s="103"/>
      <c r="Y36" s="99"/>
      <c r="Z36" s="104"/>
      <c r="AA36" s="140"/>
      <c r="AB36" s="124"/>
      <c r="AC36" s="237"/>
      <c r="AD36" s="237"/>
      <c r="AE36" s="265"/>
      <c r="AF36" s="104"/>
      <c r="AG36" s="241"/>
      <c r="AH36" s="109"/>
      <c r="AI36" s="109"/>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row>
    <row r="37" spans="1:162" s="20" customFormat="1" ht="20.100000000000001" customHeight="1" x14ac:dyDescent="0.25">
      <c r="A37" s="234"/>
      <c r="B37" s="461" t="str">
        <f>T(Textes!A34)</f>
        <v>Autres :</v>
      </c>
      <c r="C37" s="461"/>
      <c r="D37" s="461"/>
      <c r="E37" s="461"/>
      <c r="F37" s="194"/>
      <c r="G37" s="253"/>
      <c r="H37" s="235"/>
      <c r="I37" s="23" t="s">
        <v>22</v>
      </c>
      <c r="J37" s="236">
        <f>IF(N37=FALSE,VLOOKUP(I37,Textes!$E:$H,4,FALSE),"1")</f>
        <v>12</v>
      </c>
      <c r="K37" s="158"/>
      <c r="L37" s="237"/>
      <c r="M37" s="158"/>
      <c r="N37" s="238" t="b">
        <f>ISBLANK(I37)</f>
        <v>0</v>
      </c>
      <c r="O37" s="239"/>
      <c r="P37" s="240"/>
      <c r="Q37" s="23" t="s">
        <v>22</v>
      </c>
      <c r="R37" s="121" t="str">
        <f>IF(V37=FALSE,VLOOKUP(Q37,Textes!$E:$H,4,FALSE),"1")</f>
        <v>1</v>
      </c>
      <c r="S37" s="158"/>
      <c r="T37" s="237"/>
      <c r="U37" s="158"/>
      <c r="V37" s="27" t="b">
        <f>ISBLANK(Q38)</f>
        <v>1</v>
      </c>
      <c r="W37" s="239"/>
      <c r="X37" s="103"/>
      <c r="Y37" s="23" t="s">
        <v>22</v>
      </c>
      <c r="Z37" s="100"/>
      <c r="AA37" s="137">
        <v>0.5</v>
      </c>
      <c r="AB37" s="121">
        <f>VLOOKUP(Y37,Textes!$E:$H,4,FALSE)</f>
        <v>12</v>
      </c>
      <c r="AC37" s="158"/>
      <c r="AD37" s="237"/>
      <c r="AE37" s="158"/>
      <c r="AF37" s="100"/>
      <c r="AG37" s="241"/>
      <c r="AH37" s="109"/>
      <c r="AI37" s="109"/>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row>
    <row r="38" spans="1:162" s="20" customFormat="1" ht="12" customHeight="1" x14ac:dyDescent="0.25">
      <c r="A38" s="234"/>
      <c r="B38" s="262"/>
      <c r="C38" s="262"/>
      <c r="D38" s="262"/>
      <c r="E38" s="262"/>
      <c r="F38" s="266"/>
      <c r="G38" s="262"/>
      <c r="I38" s="254"/>
      <c r="J38" s="236"/>
      <c r="K38" s="267">
        <f>K39/12</f>
        <v>0</v>
      </c>
      <c r="L38" s="267"/>
      <c r="M38" s="267">
        <f>M39/12</f>
        <v>0</v>
      </c>
      <c r="N38" s="28"/>
      <c r="O38" s="268"/>
      <c r="P38" s="104"/>
      <c r="Q38" s="269"/>
      <c r="R38" s="104"/>
      <c r="S38" s="267">
        <f>S39/12</f>
        <v>0</v>
      </c>
      <c r="T38" s="267"/>
      <c r="U38" s="267">
        <f>U39/12</f>
        <v>0</v>
      </c>
      <c r="V38" s="100"/>
      <c r="W38" s="268"/>
      <c r="X38" s="107"/>
      <c r="Y38" s="269"/>
      <c r="Z38" s="100"/>
      <c r="AA38" s="100"/>
      <c r="AB38" s="107"/>
      <c r="AC38" s="267">
        <f>AC39/12</f>
        <v>0</v>
      </c>
      <c r="AD38" s="267"/>
      <c r="AE38" s="267">
        <f>AE39/12</f>
        <v>0</v>
      </c>
      <c r="AF38" s="100"/>
      <c r="AG38" s="241"/>
      <c r="AH38" s="109"/>
      <c r="AI38" s="109"/>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row>
    <row r="39" spans="1:162" s="2" customFormat="1" ht="12" customHeight="1" x14ac:dyDescent="0.3">
      <c r="A39" s="1"/>
      <c r="B39" s="195"/>
      <c r="C39" s="195"/>
      <c r="D39" s="195"/>
      <c r="E39" s="195"/>
      <c r="F39" s="270"/>
      <c r="G39" s="195"/>
      <c r="H39" s="29"/>
      <c r="I39" s="29"/>
      <c r="J39" s="29"/>
      <c r="K39" s="271">
        <f>SUM($J$7*K7,$J$10*K10,$J$13*K13,$J$16*K16,$J$19*K19,$J$22*K22,$J$25*K25,$J$28*K28,$J$31*K31,$J$34*K34,$J$37*K37)</f>
        <v>0</v>
      </c>
      <c r="L39" s="271"/>
      <c r="M39" s="271">
        <f>SUM($J$7*M7,$J$10*M10,$J$13*M13,$J$16*M16,$J$19*M19,$J$22*M22,$J$25*M25,$J$28*M28,$J$31*M31,$J$34*M34,$J$37*M37)</f>
        <v>0</v>
      </c>
      <c r="N39" s="111"/>
      <c r="O39" s="106"/>
      <c r="P39" s="111"/>
      <c r="Q39" s="131"/>
      <c r="R39" s="111"/>
      <c r="S39" s="271">
        <f>SUM($R$7*S7,$R$10*S10,$R$13*S13,$R$16*S16,$R$19*S19,$R$22*S22,$R$25*S25,$R$28*S28,$R$31*S31,$R$34*S34,$R$37*S37)</f>
        <v>0</v>
      </c>
      <c r="T39" s="271"/>
      <c r="U39" s="271">
        <f>SUM($R$7*U7,$R$10*U10,$R$13*U13,$R$16*U16,$R$19*U19,$R$22*U22,$R$25*U25,$R$28*U28,$R$31*U31,$R$34*U34,$R$37*U37)</f>
        <v>0</v>
      </c>
      <c r="V39" s="112"/>
      <c r="W39" s="106"/>
      <c r="X39" s="110"/>
      <c r="Y39" s="131"/>
      <c r="Z39" s="112"/>
      <c r="AA39" s="112"/>
      <c r="AB39" s="110"/>
      <c r="AC39" s="271">
        <f>SUM($AB$7*AC7,$AB$10*AC10,$AB$13*AC13,$AB$16*AC16,$AB$19*AC19,$AB$22*AC22,$AB$25*AC25,$AB$28*AC28,$AB$31*AC31,$AB$34*AC34,$AB$37*AC37)</f>
        <v>0</v>
      </c>
      <c r="AD39" s="271"/>
      <c r="AE39" s="271">
        <f>SUM($AB$7*AE7,$AB$10*AE10,$AB$13*AE13,$AB$16*AE16,$AB$19*AE19,$AB$22*AE22,$AB$25*AE25,$AB$28*AE28,$AB$31*AE31,$AB$34*AE34,$AB$37*AE37)</f>
        <v>0</v>
      </c>
      <c r="AF39" s="112"/>
      <c r="AG39" s="80"/>
      <c r="AH39" s="92"/>
      <c r="AI39" s="92"/>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row>
    <row r="40" spans="1:162" s="2" customFormat="1" ht="20.100000000000001" customHeight="1" x14ac:dyDescent="0.3">
      <c r="A40" s="1"/>
      <c r="B40" s="272"/>
      <c r="C40" s="460" t="str">
        <f>T(Textes!A35)</f>
        <v>Total partiel</v>
      </c>
      <c r="D40" s="460"/>
      <c r="E40" s="460"/>
      <c r="F40" s="460"/>
      <c r="G40" s="460"/>
      <c r="H40" s="273"/>
      <c r="I40" s="30" t="s">
        <v>22</v>
      </c>
      <c r="J40" s="29"/>
      <c r="K40" s="274">
        <f>$K$39/(VLOOKUP($I$40,Textes!$E:$H,4,FALSE))</f>
        <v>0</v>
      </c>
      <c r="L40" s="275"/>
      <c r="M40" s="274">
        <f>$M$39/(VLOOKUP($I$40,Textes!$E:$H,4,FALSE))</f>
        <v>0</v>
      </c>
      <c r="N40" s="111"/>
      <c r="O40" s="106"/>
      <c r="P40" s="111"/>
      <c r="Q40" s="30" t="s">
        <v>22</v>
      </c>
      <c r="R40" s="111"/>
      <c r="S40" s="274">
        <f>$S$39/(VLOOKUP($Q$40,Textes!$E:$H,4,FALSE))</f>
        <v>0</v>
      </c>
      <c r="T40" s="276"/>
      <c r="U40" s="274">
        <f>$U$39/(VLOOKUP($Q$40,Textes!$E:$H,4,FALSE))</f>
        <v>0</v>
      </c>
      <c r="V40" s="112"/>
      <c r="W40" s="106"/>
      <c r="X40" s="110"/>
      <c r="Y40" s="30" t="s">
        <v>22</v>
      </c>
      <c r="Z40" s="112"/>
      <c r="AA40" s="112"/>
      <c r="AB40" s="110"/>
      <c r="AC40" s="274">
        <f>$AC$39/(VLOOKUP($Y$40,Textes!$E:$H,4,FALSE))</f>
        <v>0</v>
      </c>
      <c r="AD40" s="276"/>
      <c r="AE40" s="274">
        <f>$AE$39/(VLOOKUP($Y$40,Textes!$E:$H,4,FALSE))</f>
        <v>0</v>
      </c>
      <c r="AF40" s="112"/>
      <c r="AG40" s="80"/>
      <c r="AH40" s="92"/>
      <c r="AI40" s="92"/>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row>
    <row r="41" spans="1:162" s="2" customFormat="1" ht="12" customHeight="1" x14ac:dyDescent="0.25">
      <c r="A41" s="1"/>
      <c r="H41" s="29"/>
      <c r="I41" s="29"/>
      <c r="J41" s="29"/>
      <c r="K41" s="112"/>
      <c r="L41" s="112"/>
      <c r="M41" s="112"/>
      <c r="N41" s="112"/>
      <c r="O41" s="114"/>
      <c r="P41" s="112"/>
      <c r="Q41" s="112"/>
      <c r="R41" s="112"/>
      <c r="S41" s="112"/>
      <c r="T41" s="112"/>
      <c r="U41" s="112"/>
      <c r="V41" s="112"/>
      <c r="W41" s="114"/>
      <c r="X41" s="112"/>
      <c r="Y41" s="112"/>
      <c r="Z41" s="112"/>
      <c r="AA41" s="112"/>
      <c r="AB41" s="112"/>
      <c r="AC41" s="112"/>
      <c r="AD41" s="112"/>
      <c r="AE41" s="112"/>
      <c r="AF41" s="112"/>
      <c r="AG41" s="80"/>
      <c r="AH41" s="92"/>
      <c r="AI41" s="92"/>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row>
    <row r="42" spans="1:162" s="2" customFormat="1" ht="38.1" customHeight="1" x14ac:dyDescent="0.25">
      <c r="A42" s="1"/>
      <c r="B42" s="87" t="str">
        <f>IF(Accueil!$C$12="","","1-"&amp;Textes!$A$124)&amp;IF(Accueil!$C$14=Textes!$A$39,"    2-"&amp;T(Textes!$A$120),"")</f>
        <v xml:space="preserve">    2-Estimation des dépenses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92"/>
      <c r="AI42" s="92"/>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row>
    <row r="43" spans="1:162" ht="25.5" customHeight="1" x14ac:dyDescent="0.25">
      <c r="K43" s="92"/>
      <c r="L43" s="92"/>
      <c r="M43" s="92"/>
      <c r="N43" s="92"/>
      <c r="O43" s="92"/>
      <c r="P43" s="92"/>
      <c r="Q43" s="92"/>
      <c r="R43" s="92"/>
      <c r="S43" s="92"/>
      <c r="T43" s="92"/>
      <c r="U43" s="92"/>
      <c r="V43" s="92"/>
      <c r="W43" s="92"/>
      <c r="X43" s="92"/>
      <c r="Y43" s="431"/>
      <c r="Z43" s="431"/>
      <c r="AA43" s="431"/>
      <c r="AB43" s="431" t="str">
        <f>H3</f>
        <v/>
      </c>
      <c r="AC43" s="431">
        <f>ROUND(SUM($AB$7*AC7*AA7,$AB$10*AC10*AA10,$AB$13*AC13*AA13,$AB$16*AC16*AA16,$AB$19*AC19*AA19,$AB$22*AC22*AA22,$AB$25*AC25*AA25,$AB$28*AC28*AA28,$AB$31*AC31*AA31,$AB$34*AC34*AA34,$AB$37*AC37*AA37),2)/12</f>
        <v>0</v>
      </c>
      <c r="AD43" s="431"/>
      <c r="AE43" s="431">
        <f>SUM($AB$7*AE7*AA7,$AB$10*AE10*AA10,$AB$13*AE13*AA13,$AB$16*AE16*AA16,$AB$19*AE19*AA19,$AB$22*AE22*AA22,$AB$25*AE25*AA25,$AB$28*AE28*AA28,$AB$31*AE31*AA31,$AB$34*AE34*AA34,$AB$37*AE37*AA37)/12</f>
        <v>0</v>
      </c>
      <c r="AF43" s="89"/>
      <c r="AG43" s="89"/>
      <c r="AH43" s="89"/>
      <c r="AI43" s="89"/>
    </row>
    <row r="44" spans="1:162" ht="25.5" customHeight="1" x14ac:dyDescent="0.25">
      <c r="K44" s="92"/>
      <c r="L44" s="92"/>
      <c r="M44" s="92"/>
      <c r="N44" s="92"/>
      <c r="O44" s="92"/>
      <c r="P44" s="92"/>
      <c r="Q44" s="92"/>
      <c r="R44" s="92"/>
      <c r="S44" s="92"/>
      <c r="T44" s="92"/>
      <c r="U44" s="92"/>
      <c r="V44" s="92"/>
      <c r="W44" s="92"/>
      <c r="X44" s="92"/>
      <c r="Y44" s="431"/>
      <c r="Z44" s="431"/>
      <c r="AA44" s="431"/>
      <c r="AB44" s="431" t="str">
        <f>P3</f>
        <v/>
      </c>
      <c r="AC44" s="431">
        <f>AC38-AC43</f>
        <v>0</v>
      </c>
      <c r="AD44" s="431"/>
      <c r="AE44" s="431">
        <f>AE38-AE43</f>
        <v>0</v>
      </c>
      <c r="AF44" s="89"/>
      <c r="AG44" s="89"/>
      <c r="AH44" s="89"/>
      <c r="AI44" s="89"/>
    </row>
    <row r="45" spans="1:162" ht="25.5" customHeight="1" x14ac:dyDescent="0.25">
      <c r="F45" s="92"/>
      <c r="G45" s="92"/>
      <c r="H45" s="92"/>
      <c r="I45" s="92"/>
      <c r="J45" s="92"/>
      <c r="K45" s="92"/>
      <c r="L45" s="92"/>
      <c r="M45" s="92"/>
      <c r="N45" s="92"/>
      <c r="O45" s="92"/>
      <c r="P45" s="92"/>
      <c r="Q45" s="92"/>
      <c r="R45" s="92"/>
      <c r="S45" s="92"/>
      <c r="T45" s="92"/>
      <c r="U45" s="92"/>
      <c r="V45" s="92"/>
      <c r="W45" s="92"/>
      <c r="X45" s="92"/>
      <c r="Y45" s="431"/>
      <c r="Z45" s="431"/>
      <c r="AA45" s="431"/>
      <c r="AB45" s="431"/>
      <c r="AC45" s="431">
        <f>SUM($AB$7*AE7,$AB$10*AE10,$AB$13*AE13,$AB$16*AE16,$AB$19*AE19,$AB$22*AE22,$AB$25*AE25,$AB$28*AE28,$AB$31*AE31,$AB$34*AE34,$AB$37*AE37)/12</f>
        <v>0</v>
      </c>
      <c r="AD45" s="431"/>
      <c r="AE45" s="431"/>
      <c r="AF45" s="89"/>
      <c r="AG45" s="89"/>
      <c r="AH45" s="89"/>
      <c r="AI45" s="89"/>
    </row>
    <row r="46" spans="1:162" ht="25.5" customHeight="1" x14ac:dyDescent="0.25">
      <c r="K46" s="92"/>
      <c r="L46" s="92"/>
      <c r="M46" s="92"/>
      <c r="N46" s="92"/>
      <c r="O46" s="92"/>
      <c r="P46" s="92"/>
      <c r="Q46" s="92"/>
      <c r="R46" s="92"/>
      <c r="S46" s="92"/>
      <c r="T46" s="92"/>
      <c r="U46" s="92"/>
      <c r="V46" s="92"/>
      <c r="W46" s="92"/>
      <c r="X46" s="92"/>
      <c r="Y46" s="89"/>
      <c r="Z46" s="89"/>
      <c r="AA46" s="89"/>
      <c r="AB46" s="89"/>
      <c r="AC46" s="89"/>
      <c r="AD46" s="89"/>
      <c r="AE46" s="89"/>
      <c r="AF46" s="89"/>
      <c r="AG46" s="89"/>
      <c r="AH46" s="89"/>
      <c r="AI46" s="89"/>
    </row>
    <row r="47" spans="1:162" ht="25.5" customHeight="1" x14ac:dyDescent="0.25">
      <c r="Y47" s="89"/>
      <c r="Z47" s="89"/>
      <c r="AA47" s="89"/>
      <c r="AB47" s="89"/>
      <c r="AC47" s="89"/>
      <c r="AD47" s="89"/>
      <c r="AE47" s="89"/>
      <c r="AF47" s="89"/>
      <c r="AG47" s="89"/>
      <c r="AH47" s="89"/>
      <c r="AI47" s="89"/>
    </row>
  </sheetData>
  <sheetProtection algorithmName="SHA-512" hashValue="x0y4pv0JYB0WG1BUTPHGEjcxfXNQn0BYeL0DfvIP1J73z/i2GJEjySz4ymD2qjmM/idpVDF0cWHacAUje03aAQ==" saltValue="B05folDfHglr6dyz6VbLOw==" spinCount="100000" sheet="1" objects="1" scenarios="1" selectLockedCells="1"/>
  <customSheetViews>
    <customSheetView guid="{D035F1C1-A7E7-4DF4-B93B-2D20F320CD9C}" showPageBreaks="1" printArea="1">
      <selection activeCell="X50" sqref="X50"/>
      <pageMargins left="0" right="0" top="0" bottom="0" header="0" footer="0"/>
      <pageSetup orientation="landscape" r:id="rId1"/>
    </customSheetView>
  </customSheetViews>
  <mergeCells count="16">
    <mergeCell ref="X3:AF4"/>
    <mergeCell ref="B3:F4"/>
    <mergeCell ref="B7:G7"/>
    <mergeCell ref="B10:G10"/>
    <mergeCell ref="H3:N4"/>
    <mergeCell ref="P3:V4"/>
    <mergeCell ref="Z5:AB5"/>
    <mergeCell ref="C40:G40"/>
    <mergeCell ref="B13:G13"/>
    <mergeCell ref="B16:G16"/>
    <mergeCell ref="B19:G19"/>
    <mergeCell ref="B22:G22"/>
    <mergeCell ref="B25:G25"/>
    <mergeCell ref="B28:G28"/>
    <mergeCell ref="B34:E34"/>
    <mergeCell ref="B37:E37"/>
  </mergeCells>
  <pageMargins left="0" right="0" top="0" bottom="0" header="0" footer="0"/>
  <pageSetup scale="59"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4" id="{924AF73E-6FC0-4F7F-A8DD-E54894346D26}">
            <xm:f>Accueil!$C$12=""</xm:f>
            <x14:dxf>
              <font>
                <color theme="0"/>
              </font>
              <fill>
                <patternFill>
                  <bgColor theme="0"/>
                </patternFill>
              </fill>
              <border>
                <left/>
                <right/>
                <top/>
                <bottom/>
              </border>
            </x14:dxf>
          </x14:cfRule>
          <xm:sqref>O6:AF41 O3:X3 O4:W4 AC5:AF5 O5:Z5</xm:sqref>
        </x14:conditionalFormatting>
        <x14:conditionalFormatting xmlns:xm="http://schemas.microsoft.com/office/excel/2006/main">
          <x14:cfRule type="expression" priority="3" id="{43233657-4462-403A-9ACD-41C275CED4EC}">
            <xm:f>Accueil!$C$14=Textes!$A$43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2" id="{6512E064-C0EF-4978-98B2-70F08621C1E2}">
            <xm:f>Accueil!$C$14=Textes!$A$43</xm:f>
            <x14:dxf>
              <font>
                <color rgb="FFE2E2E2"/>
              </font>
            </x14:dxf>
          </x14:cfRule>
          <xm:sqref>M40 U40 AE40</xm:sqref>
        </x14:conditionalFormatting>
        <x14:conditionalFormatting xmlns:xm="http://schemas.microsoft.com/office/excel/2006/main">
          <x14:cfRule type="expression" priority="1" id="{56CE5C99-168B-4C20-8E2D-D834FA1EFA04}">
            <xm:f>AND(Accueil!$C$12="",Accueil!$C$14=Textes!$A$43)</xm:f>
            <x14:dxf>
              <font>
                <color theme="0"/>
              </font>
              <fill>
                <patternFill>
                  <bgColor theme="0"/>
                </patternFill>
              </fill>
              <border>
                <left/>
                <right/>
                <top/>
                <bottom/>
                <vertical/>
                <horizontal/>
              </border>
            </x14:dxf>
          </x14:cfRule>
          <xm:sqref>O3:AF41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09C3B89-312E-4A8E-BBF6-1731DF13D255}">
          <x14:formula1>
            <xm:f>Textes!$E$3:$E$8</xm:f>
          </x14:formula1>
          <xm:sqref>I40 Q40 I7 I10 I13 I16 I19 I22 I25 I28 I31 Q7 Q10 Q13 Q16 Q19 Q22 Q25 Q28 Q31 I34 Q34 I37 Q37 Y7 Y34 Y10 Y13 Y16 Y19 Y22 Y25 Y28 Y31 Y37 Y40:Z40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73D7B-436B-4F66-A8E1-95F22D31D50F}">
  <sheetPr codeName="Feuil16">
    <pageSetUpPr fitToPage="1"/>
  </sheetPr>
  <dimension ref="A1:EE47"/>
  <sheetViews>
    <sheetView showGridLines="0" showRowColHeaders="0" zoomScale="75" zoomScaleNormal="75" zoomScaleSheetLayoutView="75" zoomScalePageLayoutView="75" workbookViewId="0">
      <selection activeCell="I7" sqref="I7"/>
    </sheetView>
  </sheetViews>
  <sheetFormatPr baseColWidth="10" defaultColWidth="10.5703125" defaultRowHeight="25.5" customHeight="1" x14ac:dyDescent="0.25"/>
  <cols>
    <col min="1" max="1" width="6.85546875" style="24" customWidth="1"/>
    <col min="2" max="5" width="3.42578125" style="24" customWidth="1"/>
    <col min="6" max="6" width="40.85546875" style="24" customWidth="1"/>
    <col min="7" max="8" width="2.5703125" style="24" customWidth="1"/>
    <col min="9" max="9" width="11.42578125" style="24" customWidth="1"/>
    <col min="10" max="10" width="2.5703125" style="24" customWidth="1"/>
    <col min="11" max="11" width="13.85546875" style="24" customWidth="1"/>
    <col min="12" max="12" width="2.5703125" style="24" customWidth="1"/>
    <col min="13" max="13" width="13.85546875" style="24" customWidth="1"/>
    <col min="14" max="14" width="2.5703125" style="24" customWidth="1"/>
    <col min="15" max="15" width="3.140625" style="24" customWidth="1"/>
    <col min="16" max="16" width="2.5703125" style="24" customWidth="1"/>
    <col min="17" max="17" width="11.42578125" style="24" customWidth="1"/>
    <col min="18" max="18" width="2.5703125" style="24" customWidth="1"/>
    <col min="19" max="19" width="13.85546875" style="24" customWidth="1"/>
    <col min="20" max="20" width="2.5703125" style="24" customWidth="1"/>
    <col min="21" max="21" width="13.85546875" style="24" customWidth="1"/>
    <col min="22" max="22" width="2.5703125" style="24" customWidth="1"/>
    <col min="23" max="23" width="3.140625" style="24" customWidth="1"/>
    <col min="24" max="24" width="2.5703125" style="24" customWidth="1"/>
    <col min="25" max="25" width="11.42578125" style="24" customWidth="1"/>
    <col min="26" max="26" width="2.5703125" style="24" customWidth="1"/>
    <col min="27" max="27" width="6.5703125" style="24" customWidth="1"/>
    <col min="28" max="28" width="2.5703125" style="24" customWidth="1"/>
    <col min="29" max="29" width="13.85546875" style="24" customWidth="1"/>
    <col min="30" max="30" width="2.5703125" style="24" customWidth="1"/>
    <col min="31" max="31" width="13.85546875" style="24" customWidth="1"/>
    <col min="32" max="32" width="2.5703125" style="24" customWidth="1"/>
    <col min="33" max="33" width="6.85546875" style="24" customWidth="1"/>
    <col min="34" max="35" width="10.5703125" style="24" customWidth="1"/>
    <col min="36" max="16384" width="10.5703125" style="24"/>
  </cols>
  <sheetData>
    <row r="1" spans="1:135" s="2" customFormat="1"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row>
    <row r="2" spans="1:135" s="2" customFormat="1" ht="39.950000000000003" customHeight="1" x14ac:dyDescent="0.65">
      <c r="A2" s="1"/>
      <c r="B2" s="1"/>
      <c r="C2" s="1"/>
      <c r="D2" s="467"/>
      <c r="E2" s="467"/>
      <c r="F2" s="467"/>
      <c r="G2" s="467"/>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row>
    <row r="3" spans="1:135" s="2" customFormat="1" ht="18.95" customHeight="1" x14ac:dyDescent="0.3">
      <c r="A3" s="1"/>
      <c r="B3" s="463" t="str">
        <f>T(Textes!A45)</f>
        <v>Personnelles</v>
      </c>
      <c r="C3" s="463"/>
      <c r="D3" s="463"/>
      <c r="E3" s="463"/>
      <c r="F3" s="463"/>
      <c r="G3" s="466"/>
      <c r="H3" s="462" t="str">
        <f>T(Accueil!C10)</f>
        <v/>
      </c>
      <c r="I3" s="462"/>
      <c r="J3" s="462"/>
      <c r="K3" s="462"/>
      <c r="L3" s="462"/>
      <c r="M3" s="462"/>
      <c r="N3" s="462"/>
      <c r="O3" s="38"/>
      <c r="P3" s="462" t="str">
        <f>T(Accueil!C12)</f>
        <v/>
      </c>
      <c r="Q3" s="462"/>
      <c r="R3" s="462"/>
      <c r="S3" s="462"/>
      <c r="T3" s="462"/>
      <c r="U3" s="462"/>
      <c r="V3" s="462"/>
      <c r="W3" s="38"/>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row>
    <row r="4" spans="1:135" s="2" customFormat="1" ht="18.95" customHeight="1" x14ac:dyDescent="0.25">
      <c r="A4" s="1"/>
      <c r="B4" s="463"/>
      <c r="C4" s="463"/>
      <c r="D4" s="463"/>
      <c r="E4" s="463"/>
      <c r="F4" s="463"/>
      <c r="G4" s="466"/>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row>
    <row r="5" spans="1:135" s="2" customFormat="1" ht="33" customHeight="1" x14ac:dyDescent="0.25">
      <c r="A5" s="1"/>
      <c r="B5" s="39"/>
      <c r="C5" s="39"/>
      <c r="D5" s="39"/>
      <c r="E5" s="39"/>
      <c r="F5" s="39"/>
      <c r="G5" s="39"/>
      <c r="I5" s="31" t="str">
        <f>UPPER(Textes!A8)</f>
        <v>FRÉQUENCE</v>
      </c>
      <c r="J5" s="20"/>
      <c r="K5" s="31" t="str">
        <f>UPPER(Textes!$A$36)</f>
        <v>AUJOURD'HUI</v>
      </c>
      <c r="L5" s="34"/>
      <c r="M5" s="31" t="str">
        <f>UPPER(Accueil!$C$14)&amp;IF(Accueil!C14=Textes!A39,CHAR(178),"")</f>
        <v>AU DÉCÈS²</v>
      </c>
      <c r="N5" s="35"/>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row>
    <row r="6" spans="1:135" s="2" customFormat="1" ht="6" customHeight="1" x14ac:dyDescent="0.25">
      <c r="A6" s="1"/>
      <c r="B6" s="39"/>
      <c r="C6" s="39"/>
      <c r="D6" s="39"/>
      <c r="E6" s="39"/>
      <c r="F6" s="39"/>
      <c r="G6" s="39"/>
      <c r="L6" s="32"/>
      <c r="O6" s="1"/>
      <c r="S6" s="31"/>
      <c r="V6" s="25"/>
      <c r="W6" s="1"/>
      <c r="X6" s="32"/>
      <c r="Z6" s="25"/>
      <c r="AA6" s="25"/>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row>
    <row r="7" spans="1:135" s="2" customFormat="1" ht="20.100000000000001" customHeight="1" x14ac:dyDescent="0.3">
      <c r="A7" s="1"/>
      <c r="B7" s="461" t="str">
        <f>T(Textes!A46)</f>
        <v>Épicerie</v>
      </c>
      <c r="C7" s="461"/>
      <c r="D7" s="461"/>
      <c r="E7" s="461"/>
      <c r="F7" s="461"/>
      <c r="G7" s="461"/>
      <c r="H7" s="22"/>
      <c r="I7" s="23" t="s">
        <v>22</v>
      </c>
      <c r="J7" s="21">
        <f>IF(N7=FALSE,VLOOKUP(I7,Textes!$E:$H,4,FALSE),"1")</f>
        <v>12</v>
      </c>
      <c r="K7" s="158"/>
      <c r="L7" s="277"/>
      <c r="M7" s="158"/>
      <c r="N7" s="40" t="b">
        <f>ISBLANK(I7)</f>
        <v>0</v>
      </c>
      <c r="O7" s="115"/>
      <c r="P7" s="108"/>
      <c r="Q7" s="23" t="s">
        <v>22</v>
      </c>
      <c r="R7" s="37">
        <f>IF(V7=FALSE,VLOOKUP(Q7,Textes!$E:$H,4,FALSE),"1")</f>
        <v>12</v>
      </c>
      <c r="S7" s="158"/>
      <c r="T7" s="277"/>
      <c r="U7" s="158"/>
      <c r="V7" s="126" t="b">
        <f>ISBLANK(Q7)</f>
        <v>0</v>
      </c>
      <c r="W7" s="115"/>
      <c r="X7" s="102"/>
      <c r="Y7" s="23" t="s">
        <v>22</v>
      </c>
      <c r="Z7" s="100"/>
      <c r="AA7" s="137">
        <v>0.5</v>
      </c>
      <c r="AB7" s="121">
        <f>VLOOKUP(Y7,Textes!$E:$H,4,FALSE)</f>
        <v>12</v>
      </c>
      <c r="AC7" s="158"/>
      <c r="AD7" s="278"/>
      <c r="AE7" s="158"/>
      <c r="AF7" s="100"/>
      <c r="AG7" s="80"/>
      <c r="AH7" s="92"/>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row>
    <row r="8" spans="1:135" s="2" customFormat="1" ht="6" customHeight="1" x14ac:dyDescent="0.3">
      <c r="A8" s="1"/>
      <c r="B8" s="196"/>
      <c r="C8" s="197"/>
      <c r="D8" s="198"/>
      <c r="E8" s="196"/>
      <c r="F8" s="199"/>
      <c r="G8" s="196"/>
      <c r="H8" s="95"/>
      <c r="I8" s="96"/>
      <c r="J8" s="97"/>
      <c r="K8" s="279"/>
      <c r="L8" s="279"/>
      <c r="M8" s="280"/>
      <c r="N8" s="125"/>
      <c r="O8" s="117"/>
      <c r="P8" s="118"/>
      <c r="Q8" s="132"/>
      <c r="R8" s="98"/>
      <c r="S8" s="279"/>
      <c r="T8" s="279"/>
      <c r="U8" s="279"/>
      <c r="V8" s="127"/>
      <c r="W8" s="117"/>
      <c r="X8" s="116"/>
      <c r="Y8" s="128"/>
      <c r="Z8" s="252"/>
      <c r="AA8" s="138"/>
      <c r="AB8" s="123"/>
      <c r="AC8" s="281"/>
      <c r="AD8" s="281"/>
      <c r="AE8" s="281"/>
      <c r="AF8" s="100"/>
      <c r="AG8" s="80"/>
      <c r="AH8" s="92"/>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row>
    <row r="9" spans="1:135" s="2" customFormat="1" ht="6" customHeight="1" x14ac:dyDescent="0.3">
      <c r="A9" s="1"/>
      <c r="B9" s="39"/>
      <c r="C9" s="42"/>
      <c r="D9" s="200"/>
      <c r="E9" s="39"/>
      <c r="F9" s="38"/>
      <c r="G9" s="39"/>
      <c r="H9" s="22"/>
      <c r="I9" s="15"/>
      <c r="J9" s="21"/>
      <c r="K9" s="277"/>
      <c r="L9" s="277"/>
      <c r="M9" s="282"/>
      <c r="N9" s="40"/>
      <c r="O9" s="115"/>
      <c r="P9" s="108"/>
      <c r="Q9" s="133"/>
      <c r="R9" s="37"/>
      <c r="S9" s="277"/>
      <c r="T9" s="277"/>
      <c r="U9" s="277"/>
      <c r="V9" s="126"/>
      <c r="W9" s="115"/>
      <c r="X9" s="102"/>
      <c r="Y9" s="129"/>
      <c r="Z9" s="100"/>
      <c r="AA9" s="139"/>
      <c r="AB9" s="124"/>
      <c r="AC9" s="278"/>
      <c r="AD9" s="278"/>
      <c r="AE9" s="278"/>
      <c r="AF9" s="100"/>
      <c r="AG9" s="80"/>
      <c r="AH9" s="92"/>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row>
    <row r="10" spans="1:135" s="2" customFormat="1" ht="20.100000000000001" customHeight="1" x14ac:dyDescent="0.3">
      <c r="A10" s="1"/>
      <c r="B10" s="461" t="str">
        <f>T(Textes!A47)</f>
        <v>Frais de garderie / Scolaire</v>
      </c>
      <c r="C10" s="461"/>
      <c r="D10" s="461"/>
      <c r="E10" s="461"/>
      <c r="F10" s="461"/>
      <c r="G10" s="461"/>
      <c r="H10" s="22"/>
      <c r="I10" s="23" t="s">
        <v>22</v>
      </c>
      <c r="J10" s="21">
        <f>IF(N10=FALSE,VLOOKUP(I10,Textes!$E:$H,4,FALSE),"1")</f>
        <v>12</v>
      </c>
      <c r="K10" s="158"/>
      <c r="L10" s="277"/>
      <c r="M10" s="158"/>
      <c r="N10" s="40" t="b">
        <f>ISBLANK(I10)</f>
        <v>0</v>
      </c>
      <c r="O10" s="115"/>
      <c r="P10" s="108"/>
      <c r="Q10" s="23" t="s">
        <v>22</v>
      </c>
      <c r="R10" s="37">
        <f>IF(V10=FALSE,VLOOKUP(Q10,Textes!$E:$H,4,FALSE),"1")</f>
        <v>12</v>
      </c>
      <c r="S10" s="158"/>
      <c r="T10" s="277"/>
      <c r="U10" s="158"/>
      <c r="V10" s="126" t="b">
        <f>ISBLANK(Q10)</f>
        <v>0</v>
      </c>
      <c r="W10" s="115"/>
      <c r="X10" s="102"/>
      <c r="Y10" s="23" t="s">
        <v>22</v>
      </c>
      <c r="Z10" s="100"/>
      <c r="AA10" s="137">
        <v>0.5</v>
      </c>
      <c r="AB10" s="121">
        <f>VLOOKUP(Y10,Textes!$E:$H,4,FALSE)</f>
        <v>12</v>
      </c>
      <c r="AC10" s="158"/>
      <c r="AD10" s="278"/>
      <c r="AE10" s="158"/>
      <c r="AF10" s="100"/>
      <c r="AG10" s="80"/>
      <c r="AH10" s="92"/>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row>
    <row r="11" spans="1:135" s="2" customFormat="1" ht="6" customHeight="1" x14ac:dyDescent="0.3">
      <c r="A11" s="1"/>
      <c r="B11" s="196"/>
      <c r="C11" s="197"/>
      <c r="D11" s="198"/>
      <c r="E11" s="196"/>
      <c r="F11" s="199"/>
      <c r="G11" s="196"/>
      <c r="H11" s="95"/>
      <c r="I11" s="96"/>
      <c r="J11" s="97"/>
      <c r="K11" s="279"/>
      <c r="L11" s="279"/>
      <c r="M11" s="280"/>
      <c r="N11" s="125"/>
      <c r="O11" s="117"/>
      <c r="P11" s="118"/>
      <c r="Q11" s="132"/>
      <c r="R11" s="98"/>
      <c r="S11" s="279"/>
      <c r="T11" s="279"/>
      <c r="U11" s="279"/>
      <c r="V11" s="127"/>
      <c r="W11" s="117"/>
      <c r="X11" s="116"/>
      <c r="Y11" s="128"/>
      <c r="Z11" s="252"/>
      <c r="AA11" s="138"/>
      <c r="AB11" s="123"/>
      <c r="AC11" s="281"/>
      <c r="AD11" s="281"/>
      <c r="AE11" s="281"/>
      <c r="AF11" s="100"/>
      <c r="AG11" s="80"/>
      <c r="AH11" s="92"/>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row>
    <row r="12" spans="1:135" s="2" customFormat="1" ht="6" customHeight="1" x14ac:dyDescent="0.3">
      <c r="A12" s="1"/>
      <c r="B12" s="39"/>
      <c r="C12" s="42"/>
      <c r="D12" s="200"/>
      <c r="E12" s="39"/>
      <c r="F12" s="38"/>
      <c r="G12" s="39"/>
      <c r="H12" s="22"/>
      <c r="I12" s="15"/>
      <c r="J12" s="21"/>
      <c r="K12" s="277"/>
      <c r="L12" s="277"/>
      <c r="M12" s="282"/>
      <c r="N12" s="40"/>
      <c r="O12" s="115"/>
      <c r="P12" s="108"/>
      <c r="Q12" s="133"/>
      <c r="R12" s="37"/>
      <c r="S12" s="277"/>
      <c r="T12" s="277"/>
      <c r="U12" s="277"/>
      <c r="V12" s="126"/>
      <c r="W12" s="115"/>
      <c r="X12" s="102"/>
      <c r="Y12" s="129"/>
      <c r="Z12" s="100"/>
      <c r="AA12" s="139"/>
      <c r="AB12" s="124"/>
      <c r="AC12" s="278"/>
      <c r="AD12" s="278"/>
      <c r="AE12" s="278"/>
      <c r="AF12" s="100"/>
      <c r="AG12" s="80"/>
      <c r="AH12" s="92"/>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row>
    <row r="13" spans="1:135" s="2" customFormat="1" ht="20.100000000000001" customHeight="1" x14ac:dyDescent="0.3">
      <c r="A13" s="1"/>
      <c r="B13" s="461" t="str">
        <f>T(Textes!A48)</f>
        <v>Médicaments / Suppléments</v>
      </c>
      <c r="C13" s="461"/>
      <c r="D13" s="461"/>
      <c r="E13" s="461"/>
      <c r="F13" s="461"/>
      <c r="G13" s="461"/>
      <c r="H13" s="22"/>
      <c r="I13" s="23" t="s">
        <v>22</v>
      </c>
      <c r="J13" s="21">
        <f>IF(N13=FALSE,VLOOKUP(I13,Textes!$E:$H,4,FALSE),"1")</f>
        <v>12</v>
      </c>
      <c r="K13" s="158"/>
      <c r="L13" s="277"/>
      <c r="M13" s="158"/>
      <c r="N13" s="40" t="b">
        <f>ISBLANK(I13)</f>
        <v>0</v>
      </c>
      <c r="O13" s="115"/>
      <c r="P13" s="108"/>
      <c r="Q13" s="23" t="s">
        <v>22</v>
      </c>
      <c r="R13" s="37">
        <f>IF(V13=FALSE,VLOOKUP(Q13,Textes!$E:$H,4,FALSE),"1")</f>
        <v>12</v>
      </c>
      <c r="S13" s="158"/>
      <c r="T13" s="277"/>
      <c r="U13" s="158"/>
      <c r="V13" s="126" t="b">
        <f>ISBLANK(Q13)</f>
        <v>0</v>
      </c>
      <c r="W13" s="115"/>
      <c r="X13" s="102"/>
      <c r="Y13" s="23" t="s">
        <v>22</v>
      </c>
      <c r="Z13" s="100"/>
      <c r="AA13" s="137">
        <v>0.5</v>
      </c>
      <c r="AB13" s="121">
        <f>VLOOKUP(Y13,Textes!$E:$H,4,FALSE)</f>
        <v>12</v>
      </c>
      <c r="AC13" s="158"/>
      <c r="AD13" s="278"/>
      <c r="AE13" s="158"/>
      <c r="AF13" s="100"/>
      <c r="AG13" s="80"/>
      <c r="AH13" s="92"/>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row>
    <row r="14" spans="1:135" s="2" customFormat="1" ht="6" customHeight="1" x14ac:dyDescent="0.3">
      <c r="A14" s="1"/>
      <c r="B14" s="196"/>
      <c r="C14" s="197"/>
      <c r="D14" s="198"/>
      <c r="E14" s="196"/>
      <c r="F14" s="199"/>
      <c r="G14" s="196"/>
      <c r="H14" s="95"/>
      <c r="I14" s="96"/>
      <c r="J14" s="97"/>
      <c r="K14" s="279"/>
      <c r="L14" s="279"/>
      <c r="M14" s="280"/>
      <c r="N14" s="125"/>
      <c r="O14" s="117"/>
      <c r="P14" s="118"/>
      <c r="Q14" s="132"/>
      <c r="R14" s="98"/>
      <c r="S14" s="279"/>
      <c r="T14" s="279"/>
      <c r="U14" s="279"/>
      <c r="V14" s="127"/>
      <c r="W14" s="117"/>
      <c r="X14" s="116"/>
      <c r="Y14" s="128"/>
      <c r="Z14" s="252"/>
      <c r="AA14" s="138"/>
      <c r="AB14" s="123"/>
      <c r="AC14" s="281"/>
      <c r="AD14" s="281"/>
      <c r="AE14" s="281"/>
      <c r="AF14" s="100"/>
      <c r="AG14" s="80"/>
      <c r="AH14" s="92"/>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row>
    <row r="15" spans="1:135" s="2" customFormat="1" ht="6" customHeight="1" x14ac:dyDescent="0.3">
      <c r="A15" s="1"/>
      <c r="B15" s="39"/>
      <c r="C15" s="42"/>
      <c r="D15" s="200"/>
      <c r="E15" s="39"/>
      <c r="F15" s="38"/>
      <c r="G15" s="39"/>
      <c r="H15" s="22"/>
      <c r="I15" s="15"/>
      <c r="J15" s="21"/>
      <c r="K15" s="277"/>
      <c r="L15" s="277"/>
      <c r="M15" s="282"/>
      <c r="N15" s="40"/>
      <c r="O15" s="115"/>
      <c r="P15" s="108"/>
      <c r="Q15" s="133"/>
      <c r="R15" s="37"/>
      <c r="S15" s="277"/>
      <c r="T15" s="277"/>
      <c r="U15" s="277"/>
      <c r="V15" s="126"/>
      <c r="W15" s="115"/>
      <c r="X15" s="102"/>
      <c r="Y15" s="129"/>
      <c r="Z15" s="100"/>
      <c r="AA15" s="139"/>
      <c r="AB15" s="124"/>
      <c r="AC15" s="278"/>
      <c r="AD15" s="278"/>
      <c r="AE15" s="278"/>
      <c r="AF15" s="100"/>
      <c r="AG15" s="80"/>
      <c r="AH15" s="92"/>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row>
    <row r="16" spans="1:135" s="2" customFormat="1" ht="20.100000000000001" customHeight="1" x14ac:dyDescent="0.3">
      <c r="A16" s="1"/>
      <c r="B16" s="461" t="str">
        <f>T(Textes!A49)</f>
        <v>Soins dentaires</v>
      </c>
      <c r="C16" s="461"/>
      <c r="D16" s="461"/>
      <c r="E16" s="461"/>
      <c r="F16" s="461"/>
      <c r="G16" s="461"/>
      <c r="H16" s="22"/>
      <c r="I16" s="23" t="s">
        <v>22</v>
      </c>
      <c r="J16" s="21">
        <f>IF(N16=FALSE,VLOOKUP(I16,Textes!$E:$H,4,FALSE),"1")</f>
        <v>12</v>
      </c>
      <c r="K16" s="158"/>
      <c r="L16" s="277"/>
      <c r="M16" s="158"/>
      <c r="N16" s="40" t="b">
        <f>ISBLANK(I16)</f>
        <v>0</v>
      </c>
      <c r="O16" s="115"/>
      <c r="P16" s="108"/>
      <c r="Q16" s="23" t="s">
        <v>22</v>
      </c>
      <c r="R16" s="37">
        <f>IF(V16=FALSE,VLOOKUP(Q16,Textes!$E:$H,4,FALSE),"1")</f>
        <v>12</v>
      </c>
      <c r="S16" s="158"/>
      <c r="T16" s="277"/>
      <c r="U16" s="158"/>
      <c r="V16" s="126" t="b">
        <f>ISBLANK(Q16)</f>
        <v>0</v>
      </c>
      <c r="W16" s="115"/>
      <c r="X16" s="102"/>
      <c r="Y16" s="23" t="s">
        <v>22</v>
      </c>
      <c r="Z16" s="100"/>
      <c r="AA16" s="137">
        <v>0.5</v>
      </c>
      <c r="AB16" s="121">
        <f>VLOOKUP(Y16,Textes!$E:$H,4,FALSE)</f>
        <v>12</v>
      </c>
      <c r="AC16" s="158"/>
      <c r="AD16" s="278"/>
      <c r="AE16" s="158"/>
      <c r="AF16" s="100"/>
      <c r="AG16" s="80"/>
      <c r="AH16" s="92"/>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row>
    <row r="17" spans="1:135" s="2" customFormat="1" ht="6" customHeight="1" x14ac:dyDescent="0.3">
      <c r="A17" s="1"/>
      <c r="B17" s="196"/>
      <c r="C17" s="197"/>
      <c r="D17" s="198"/>
      <c r="E17" s="196"/>
      <c r="F17" s="199"/>
      <c r="G17" s="196"/>
      <c r="H17" s="95"/>
      <c r="I17" s="96"/>
      <c r="J17" s="97"/>
      <c r="K17" s="279"/>
      <c r="L17" s="279"/>
      <c r="M17" s="280"/>
      <c r="N17" s="125"/>
      <c r="O17" s="117"/>
      <c r="P17" s="118"/>
      <c r="Q17" s="132"/>
      <c r="R17" s="98"/>
      <c r="S17" s="279"/>
      <c r="T17" s="279"/>
      <c r="U17" s="279"/>
      <c r="V17" s="127"/>
      <c r="W17" s="117"/>
      <c r="X17" s="116"/>
      <c r="Y17" s="128"/>
      <c r="Z17" s="252"/>
      <c r="AA17" s="138"/>
      <c r="AB17" s="123"/>
      <c r="AC17" s="281"/>
      <c r="AD17" s="281"/>
      <c r="AE17" s="281"/>
      <c r="AF17" s="100"/>
      <c r="AG17" s="80"/>
      <c r="AH17" s="92"/>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row>
    <row r="18" spans="1:135" s="2" customFormat="1" ht="6" customHeight="1" x14ac:dyDescent="0.3">
      <c r="A18" s="1"/>
      <c r="B18" s="39"/>
      <c r="C18" s="42"/>
      <c r="D18" s="200"/>
      <c r="E18" s="39"/>
      <c r="F18" s="38"/>
      <c r="G18" s="39"/>
      <c r="H18" s="22"/>
      <c r="I18" s="15"/>
      <c r="J18" s="21"/>
      <c r="K18" s="277"/>
      <c r="L18" s="277"/>
      <c r="M18" s="282"/>
      <c r="N18" s="40"/>
      <c r="O18" s="115"/>
      <c r="P18" s="108"/>
      <c r="Q18" s="133"/>
      <c r="R18" s="37"/>
      <c r="S18" s="277"/>
      <c r="T18" s="277"/>
      <c r="U18" s="277"/>
      <c r="V18" s="126"/>
      <c r="W18" s="115"/>
      <c r="X18" s="102"/>
      <c r="Y18" s="129"/>
      <c r="Z18" s="100"/>
      <c r="AA18" s="139"/>
      <c r="AB18" s="124"/>
      <c r="AC18" s="278"/>
      <c r="AD18" s="278"/>
      <c r="AE18" s="278"/>
      <c r="AF18" s="100"/>
      <c r="AG18" s="80"/>
      <c r="AH18" s="92"/>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row>
    <row r="19" spans="1:135" s="2" customFormat="1" ht="20.100000000000001" customHeight="1" x14ac:dyDescent="0.3">
      <c r="A19" s="1"/>
      <c r="B19" s="461" t="str">
        <f>T(Textes!A50)</f>
        <v>Prothèses / Orthèses</v>
      </c>
      <c r="C19" s="461"/>
      <c r="D19" s="461"/>
      <c r="E19" s="461"/>
      <c r="F19" s="461"/>
      <c r="G19" s="461"/>
      <c r="H19" s="22"/>
      <c r="I19" s="23" t="s">
        <v>22</v>
      </c>
      <c r="J19" s="21">
        <f>IF(N19=FALSE,VLOOKUP(I19,Textes!$E:$H,4,FALSE),"1")</f>
        <v>12</v>
      </c>
      <c r="K19" s="158"/>
      <c r="L19" s="277"/>
      <c r="M19" s="158"/>
      <c r="N19" s="40" t="b">
        <f>ISBLANK(I19)</f>
        <v>0</v>
      </c>
      <c r="O19" s="115"/>
      <c r="P19" s="108"/>
      <c r="Q19" s="23" t="s">
        <v>22</v>
      </c>
      <c r="R19" s="37">
        <f>IF(V19=FALSE,VLOOKUP(Q19,Textes!$E:$H,4,FALSE),"1")</f>
        <v>12</v>
      </c>
      <c r="S19" s="158"/>
      <c r="T19" s="277"/>
      <c r="U19" s="158"/>
      <c r="V19" s="126" t="b">
        <f>ISBLANK(Q19)</f>
        <v>0</v>
      </c>
      <c r="W19" s="115"/>
      <c r="X19" s="102"/>
      <c r="Y19" s="23" t="s">
        <v>22</v>
      </c>
      <c r="Z19" s="100"/>
      <c r="AA19" s="137">
        <v>0.5</v>
      </c>
      <c r="AB19" s="121">
        <f>VLOOKUP(Y19,Textes!$E:$H,4,FALSE)</f>
        <v>12</v>
      </c>
      <c r="AC19" s="158"/>
      <c r="AD19" s="278"/>
      <c r="AE19" s="158"/>
      <c r="AF19" s="100"/>
      <c r="AG19" s="80"/>
      <c r="AH19" s="92"/>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row>
    <row r="20" spans="1:135" s="2" customFormat="1" ht="6" customHeight="1" x14ac:dyDescent="0.3">
      <c r="A20" s="1"/>
      <c r="B20" s="196"/>
      <c r="C20" s="197"/>
      <c r="D20" s="198"/>
      <c r="E20" s="242"/>
      <c r="F20" s="242"/>
      <c r="G20" s="242"/>
      <c r="H20" s="283"/>
      <c r="I20" s="283"/>
      <c r="J20" s="283"/>
      <c r="K20" s="279"/>
      <c r="L20" s="279"/>
      <c r="M20" s="280"/>
      <c r="N20" s="125"/>
      <c r="O20" s="117"/>
      <c r="P20" s="118"/>
      <c r="Q20" s="132"/>
      <c r="R20" s="98"/>
      <c r="S20" s="279"/>
      <c r="T20" s="279"/>
      <c r="U20" s="279"/>
      <c r="V20" s="127"/>
      <c r="W20" s="117"/>
      <c r="X20" s="116"/>
      <c r="Y20" s="128"/>
      <c r="Z20" s="252"/>
      <c r="AA20" s="138"/>
      <c r="AB20" s="123"/>
      <c r="AC20" s="281"/>
      <c r="AD20" s="281"/>
      <c r="AE20" s="281"/>
      <c r="AF20" s="100"/>
      <c r="AG20" s="80"/>
      <c r="AH20" s="92"/>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row>
    <row r="21" spans="1:135" s="2" customFormat="1" ht="6" customHeight="1" x14ac:dyDescent="0.3">
      <c r="A21" s="1"/>
      <c r="B21" s="39"/>
      <c r="C21" s="42"/>
      <c r="D21" s="200"/>
      <c r="E21" s="253"/>
      <c r="F21" s="253"/>
      <c r="G21" s="253"/>
      <c r="H21" s="284"/>
      <c r="I21" s="284"/>
      <c r="J21" s="284"/>
      <c r="K21" s="277"/>
      <c r="L21" s="277"/>
      <c r="M21" s="282"/>
      <c r="N21" s="40"/>
      <c r="O21" s="115"/>
      <c r="P21" s="108"/>
      <c r="Q21" s="133"/>
      <c r="R21" s="37"/>
      <c r="S21" s="277"/>
      <c r="T21" s="277"/>
      <c r="U21" s="277"/>
      <c r="V21" s="126"/>
      <c r="W21" s="115"/>
      <c r="X21" s="102"/>
      <c r="Y21" s="129"/>
      <c r="Z21" s="100"/>
      <c r="AA21" s="139"/>
      <c r="AB21" s="124"/>
      <c r="AC21" s="278"/>
      <c r="AD21" s="278"/>
      <c r="AE21" s="278"/>
      <c r="AF21" s="100"/>
      <c r="AG21" s="80"/>
      <c r="AH21" s="92"/>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row>
    <row r="22" spans="1:135" s="2" customFormat="1" ht="20.100000000000001" customHeight="1" x14ac:dyDescent="0.3">
      <c r="A22" s="1"/>
      <c r="B22" s="461" t="str">
        <f>T(Textes!A51)</f>
        <v>Soins esthétiques</v>
      </c>
      <c r="C22" s="461"/>
      <c r="D22" s="461"/>
      <c r="E22" s="461"/>
      <c r="F22" s="461"/>
      <c r="G22" s="461"/>
      <c r="H22" s="22"/>
      <c r="I22" s="23" t="s">
        <v>22</v>
      </c>
      <c r="J22" s="21">
        <f>IF(N22=FALSE,VLOOKUP(I22,Textes!$E:$H,4,FALSE),"1")</f>
        <v>12</v>
      </c>
      <c r="K22" s="158"/>
      <c r="L22" s="277"/>
      <c r="M22" s="158"/>
      <c r="N22" s="40" t="b">
        <f>ISBLANK(I22)</f>
        <v>0</v>
      </c>
      <c r="O22" s="115"/>
      <c r="P22" s="108"/>
      <c r="Q22" s="23" t="s">
        <v>22</v>
      </c>
      <c r="R22" s="37">
        <f>IF(V22=FALSE,VLOOKUP(Q22,Textes!$E:$H,4,FALSE),"1")</f>
        <v>12</v>
      </c>
      <c r="S22" s="158"/>
      <c r="T22" s="277"/>
      <c r="U22" s="158"/>
      <c r="V22" s="126" t="b">
        <f>ISBLANK(Q22)</f>
        <v>0</v>
      </c>
      <c r="W22" s="115"/>
      <c r="X22" s="102"/>
      <c r="Y22" s="23" t="s">
        <v>22</v>
      </c>
      <c r="Z22" s="100"/>
      <c r="AA22" s="137">
        <v>0.5</v>
      </c>
      <c r="AB22" s="121">
        <f>VLOOKUP(Y22,Textes!$E:$H,4,FALSE)</f>
        <v>12</v>
      </c>
      <c r="AC22" s="158"/>
      <c r="AD22" s="278"/>
      <c r="AE22" s="158"/>
      <c r="AF22" s="100"/>
      <c r="AG22" s="80"/>
      <c r="AH22" s="92"/>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row>
    <row r="23" spans="1:135" s="2" customFormat="1" ht="6" customHeight="1" x14ac:dyDescent="0.3">
      <c r="A23" s="1"/>
      <c r="B23" s="196"/>
      <c r="C23" s="197"/>
      <c r="D23" s="198"/>
      <c r="E23" s="196"/>
      <c r="F23" s="199"/>
      <c r="G23" s="196"/>
      <c r="H23" s="95"/>
      <c r="I23" s="96"/>
      <c r="J23" s="97"/>
      <c r="K23" s="279"/>
      <c r="L23" s="279"/>
      <c r="M23" s="280"/>
      <c r="N23" s="125"/>
      <c r="O23" s="117"/>
      <c r="P23" s="118"/>
      <c r="Q23" s="132"/>
      <c r="R23" s="98"/>
      <c r="S23" s="279"/>
      <c r="T23" s="279"/>
      <c r="U23" s="279"/>
      <c r="V23" s="127"/>
      <c r="W23" s="117"/>
      <c r="X23" s="116"/>
      <c r="Y23" s="128"/>
      <c r="Z23" s="252"/>
      <c r="AA23" s="138"/>
      <c r="AB23" s="123"/>
      <c r="AC23" s="281"/>
      <c r="AD23" s="281"/>
      <c r="AE23" s="281"/>
      <c r="AF23" s="100"/>
      <c r="AG23" s="80"/>
      <c r="AH23" s="92"/>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row>
    <row r="24" spans="1:135" s="2" customFormat="1" ht="6" customHeight="1" x14ac:dyDescent="0.3">
      <c r="A24" s="1"/>
      <c r="B24" s="39"/>
      <c r="C24" s="42"/>
      <c r="D24" s="200"/>
      <c r="E24" s="39"/>
      <c r="F24" s="38"/>
      <c r="G24" s="39"/>
      <c r="H24" s="22"/>
      <c r="I24" s="15"/>
      <c r="J24" s="21"/>
      <c r="K24" s="277"/>
      <c r="L24" s="277"/>
      <c r="M24" s="282"/>
      <c r="N24" s="40"/>
      <c r="O24" s="115"/>
      <c r="P24" s="108"/>
      <c r="Q24" s="133"/>
      <c r="R24" s="37"/>
      <c r="S24" s="277"/>
      <c r="T24" s="277"/>
      <c r="U24" s="277"/>
      <c r="V24" s="126"/>
      <c r="W24" s="115"/>
      <c r="X24" s="102"/>
      <c r="Y24" s="129"/>
      <c r="Z24" s="100"/>
      <c r="AA24" s="139"/>
      <c r="AB24" s="124"/>
      <c r="AC24" s="278"/>
      <c r="AD24" s="278"/>
      <c r="AE24" s="278"/>
      <c r="AF24" s="100"/>
      <c r="AG24" s="80"/>
      <c r="AH24" s="92"/>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row>
    <row r="25" spans="1:135" s="2" customFormat="1" ht="20.100000000000001" customHeight="1" x14ac:dyDescent="0.3">
      <c r="A25" s="1"/>
      <c r="B25" s="461" t="str">
        <f>T(Textes!A52)</f>
        <v>Coiffure</v>
      </c>
      <c r="C25" s="461"/>
      <c r="D25" s="461"/>
      <c r="E25" s="461"/>
      <c r="F25" s="461"/>
      <c r="G25" s="461"/>
      <c r="H25" s="22"/>
      <c r="I25" s="23" t="s">
        <v>22</v>
      </c>
      <c r="J25" s="21">
        <f>IF(N25=FALSE,VLOOKUP(I25,Textes!$E:$H,4,FALSE),"1")</f>
        <v>12</v>
      </c>
      <c r="K25" s="158"/>
      <c r="L25" s="277"/>
      <c r="M25" s="158"/>
      <c r="N25" s="40" t="b">
        <f>ISBLANK(I25)</f>
        <v>0</v>
      </c>
      <c r="O25" s="115"/>
      <c r="P25" s="108"/>
      <c r="Q25" s="23" t="s">
        <v>22</v>
      </c>
      <c r="R25" s="37">
        <f>IF(V25=FALSE,VLOOKUP(Q25,Textes!$E:$H,4,FALSE),"1")</f>
        <v>12</v>
      </c>
      <c r="S25" s="158"/>
      <c r="T25" s="277"/>
      <c r="U25" s="158"/>
      <c r="V25" s="126" t="b">
        <f>ISBLANK(Q25)</f>
        <v>0</v>
      </c>
      <c r="W25" s="115"/>
      <c r="X25" s="102"/>
      <c r="Y25" s="23" t="s">
        <v>22</v>
      </c>
      <c r="Z25" s="100"/>
      <c r="AA25" s="137">
        <v>0.5</v>
      </c>
      <c r="AB25" s="121">
        <f>VLOOKUP(Y25,Textes!$E:$H,4,FALSE)</f>
        <v>12</v>
      </c>
      <c r="AC25" s="158"/>
      <c r="AD25" s="278"/>
      <c r="AE25" s="158"/>
      <c r="AF25" s="100"/>
      <c r="AG25" s="80"/>
      <c r="AH25" s="92"/>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row>
    <row r="26" spans="1:135" s="2" customFormat="1" ht="6" customHeight="1" x14ac:dyDescent="0.3">
      <c r="A26" s="1"/>
      <c r="B26" s="196"/>
      <c r="C26" s="197"/>
      <c r="D26" s="198"/>
      <c r="E26" s="196"/>
      <c r="F26" s="199"/>
      <c r="G26" s="196"/>
      <c r="H26" s="95"/>
      <c r="I26" s="96"/>
      <c r="J26" s="97"/>
      <c r="K26" s="279"/>
      <c r="L26" s="279"/>
      <c r="M26" s="280"/>
      <c r="N26" s="125"/>
      <c r="O26" s="117"/>
      <c r="P26" s="118"/>
      <c r="Q26" s="132"/>
      <c r="R26" s="98"/>
      <c r="S26" s="279"/>
      <c r="T26" s="279"/>
      <c r="U26" s="279"/>
      <c r="V26" s="127"/>
      <c r="W26" s="117"/>
      <c r="X26" s="116"/>
      <c r="Y26" s="128"/>
      <c r="Z26" s="252"/>
      <c r="AA26" s="138"/>
      <c r="AB26" s="123"/>
      <c r="AC26" s="281"/>
      <c r="AD26" s="281"/>
      <c r="AE26" s="281"/>
      <c r="AF26" s="100"/>
      <c r="AG26" s="80"/>
      <c r="AH26" s="92"/>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row>
    <row r="27" spans="1:135" s="2" customFormat="1" ht="6" customHeight="1" x14ac:dyDescent="0.3">
      <c r="A27" s="1"/>
      <c r="B27" s="39"/>
      <c r="C27" s="42"/>
      <c r="D27" s="200"/>
      <c r="E27" s="39"/>
      <c r="F27" s="38"/>
      <c r="G27" s="39"/>
      <c r="H27" s="22"/>
      <c r="I27" s="15"/>
      <c r="J27" s="21"/>
      <c r="K27" s="277"/>
      <c r="L27" s="277"/>
      <c r="M27" s="282"/>
      <c r="N27" s="40"/>
      <c r="O27" s="115"/>
      <c r="P27" s="108"/>
      <c r="Q27" s="133"/>
      <c r="R27" s="37"/>
      <c r="S27" s="277"/>
      <c r="T27" s="277"/>
      <c r="U27" s="277"/>
      <c r="V27" s="126"/>
      <c r="W27" s="115"/>
      <c r="X27" s="102"/>
      <c r="Y27" s="129"/>
      <c r="Z27" s="100"/>
      <c r="AA27" s="139"/>
      <c r="AB27" s="124"/>
      <c r="AC27" s="278"/>
      <c r="AD27" s="278"/>
      <c r="AE27" s="278"/>
      <c r="AF27" s="100"/>
      <c r="AG27" s="80"/>
      <c r="AH27" s="92"/>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row>
    <row r="28" spans="1:135" s="2" customFormat="1" ht="20.100000000000001" customHeight="1" x14ac:dyDescent="0.3">
      <c r="A28" s="1"/>
      <c r="B28" s="461" t="str">
        <f>T(Textes!A53)</f>
        <v>Vêtements</v>
      </c>
      <c r="C28" s="461"/>
      <c r="D28" s="461"/>
      <c r="E28" s="461"/>
      <c r="F28" s="461"/>
      <c r="G28" s="461"/>
      <c r="H28" s="22"/>
      <c r="I28" s="23" t="s">
        <v>22</v>
      </c>
      <c r="J28" s="21">
        <f>IF(N28=FALSE,VLOOKUP(I28,Textes!$E:$H,4,FALSE),"1")</f>
        <v>12</v>
      </c>
      <c r="K28" s="158"/>
      <c r="L28" s="277"/>
      <c r="M28" s="158"/>
      <c r="N28" s="40" t="b">
        <f>ISBLANK(I28)</f>
        <v>0</v>
      </c>
      <c r="O28" s="115"/>
      <c r="P28" s="108"/>
      <c r="Q28" s="23" t="s">
        <v>22</v>
      </c>
      <c r="R28" s="37">
        <f>IF(V28=FALSE,VLOOKUP(Q28,Textes!$E:$H,4,FALSE),"1")</f>
        <v>12</v>
      </c>
      <c r="S28" s="158"/>
      <c r="T28" s="277"/>
      <c r="U28" s="158"/>
      <c r="V28" s="126" t="b">
        <f>ISBLANK(Q28)</f>
        <v>0</v>
      </c>
      <c r="W28" s="115"/>
      <c r="X28" s="102"/>
      <c r="Y28" s="23" t="s">
        <v>22</v>
      </c>
      <c r="Z28" s="100"/>
      <c r="AA28" s="137">
        <v>0.5</v>
      </c>
      <c r="AB28" s="121">
        <f>VLOOKUP(Y28,Textes!$E:$H,4,FALSE)</f>
        <v>12</v>
      </c>
      <c r="AC28" s="158"/>
      <c r="AD28" s="278"/>
      <c r="AE28" s="158"/>
      <c r="AF28" s="100"/>
      <c r="AG28" s="80"/>
      <c r="AH28" s="92"/>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row>
    <row r="29" spans="1:135" s="2" customFormat="1" ht="6" customHeight="1" x14ac:dyDescent="0.3">
      <c r="A29" s="1"/>
      <c r="B29" s="196"/>
      <c r="C29" s="196"/>
      <c r="D29" s="285"/>
      <c r="E29" s="285"/>
      <c r="F29" s="285"/>
      <c r="G29" s="285"/>
      <c r="H29" s="95"/>
      <c r="I29" s="96"/>
      <c r="J29" s="97"/>
      <c r="K29" s="279"/>
      <c r="L29" s="279"/>
      <c r="M29" s="280"/>
      <c r="N29" s="125"/>
      <c r="O29" s="117"/>
      <c r="P29" s="118"/>
      <c r="Q29" s="132"/>
      <c r="R29" s="98"/>
      <c r="S29" s="279"/>
      <c r="T29" s="279"/>
      <c r="U29" s="279"/>
      <c r="V29" s="127"/>
      <c r="W29" s="117"/>
      <c r="X29" s="116"/>
      <c r="Y29" s="128"/>
      <c r="Z29" s="252"/>
      <c r="AA29" s="138"/>
      <c r="AB29" s="123"/>
      <c r="AC29" s="281"/>
      <c r="AD29" s="281"/>
      <c r="AE29" s="281"/>
      <c r="AF29" s="100"/>
      <c r="AG29" s="80"/>
      <c r="AH29" s="92"/>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row>
    <row r="30" spans="1:135" s="2" customFormat="1" ht="6" customHeight="1" x14ac:dyDescent="0.3">
      <c r="A30" s="1"/>
      <c r="B30" s="39"/>
      <c r="C30" s="39"/>
      <c r="D30" s="201"/>
      <c r="E30" s="201"/>
      <c r="F30" s="201"/>
      <c r="G30" s="201"/>
      <c r="H30" s="22"/>
      <c r="I30" s="15"/>
      <c r="J30" s="21"/>
      <c r="K30" s="277"/>
      <c r="L30" s="277"/>
      <c r="M30" s="282"/>
      <c r="N30" s="40"/>
      <c r="O30" s="115"/>
      <c r="P30" s="108"/>
      <c r="Q30" s="133"/>
      <c r="R30" s="37"/>
      <c r="S30" s="277"/>
      <c r="T30" s="277"/>
      <c r="U30" s="277"/>
      <c r="V30" s="126"/>
      <c r="W30" s="115"/>
      <c r="X30" s="102"/>
      <c r="Y30" s="129"/>
      <c r="Z30" s="100"/>
      <c r="AA30" s="139"/>
      <c r="AB30" s="124"/>
      <c r="AC30" s="278"/>
      <c r="AD30" s="278"/>
      <c r="AE30" s="278"/>
      <c r="AF30" s="100"/>
      <c r="AG30" s="80"/>
      <c r="AH30" s="92"/>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row>
    <row r="31" spans="1:135" s="2" customFormat="1" ht="20.100000000000001" customHeight="1" x14ac:dyDescent="0.3">
      <c r="A31" s="1"/>
      <c r="B31" s="461" t="str">
        <f>T(Textes!A54)</f>
        <v>Entretien ménager</v>
      </c>
      <c r="C31" s="461"/>
      <c r="D31" s="461"/>
      <c r="E31" s="461"/>
      <c r="F31" s="461"/>
      <c r="G31" s="461"/>
      <c r="H31" s="22"/>
      <c r="I31" s="23" t="s">
        <v>22</v>
      </c>
      <c r="J31" s="21">
        <f>IF(N31=FALSE,VLOOKUP(I31,Textes!$E:$H,4,FALSE),"1")</f>
        <v>12</v>
      </c>
      <c r="K31" s="158"/>
      <c r="L31" s="277"/>
      <c r="M31" s="158"/>
      <c r="N31" s="40" t="b">
        <f>ISBLANK(I31)</f>
        <v>0</v>
      </c>
      <c r="O31" s="115"/>
      <c r="P31" s="108"/>
      <c r="Q31" s="23" t="s">
        <v>22</v>
      </c>
      <c r="R31" s="37">
        <f>IF(V31=FALSE,VLOOKUP(Q31,Textes!$E:$H,4,FALSE),"1")</f>
        <v>12</v>
      </c>
      <c r="S31" s="158"/>
      <c r="T31" s="277"/>
      <c r="U31" s="158"/>
      <c r="V31" s="126" t="b">
        <f>ISBLANK(Q31)</f>
        <v>0</v>
      </c>
      <c r="W31" s="115"/>
      <c r="X31" s="102"/>
      <c r="Y31" s="23" t="s">
        <v>22</v>
      </c>
      <c r="Z31" s="100"/>
      <c r="AA31" s="137">
        <v>0.5</v>
      </c>
      <c r="AB31" s="121">
        <f>VLOOKUP(Y31,Textes!$E:$H,4,FALSE)</f>
        <v>12</v>
      </c>
      <c r="AC31" s="158"/>
      <c r="AD31" s="278"/>
      <c r="AE31" s="158"/>
      <c r="AF31" s="100"/>
      <c r="AG31" s="80"/>
      <c r="AH31" s="92"/>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row>
    <row r="32" spans="1:135" s="2" customFormat="1" ht="6" customHeight="1" x14ac:dyDescent="0.3">
      <c r="A32" s="1"/>
      <c r="B32" s="196"/>
      <c r="C32" s="196"/>
      <c r="D32" s="198"/>
      <c r="E32" s="196"/>
      <c r="F32" s="196"/>
      <c r="G32" s="196"/>
      <c r="H32" s="95"/>
      <c r="I32" s="96"/>
      <c r="J32" s="97"/>
      <c r="K32" s="279"/>
      <c r="L32" s="279"/>
      <c r="M32" s="280"/>
      <c r="N32" s="125"/>
      <c r="O32" s="117"/>
      <c r="P32" s="118"/>
      <c r="Q32" s="132"/>
      <c r="R32" s="98"/>
      <c r="S32" s="279"/>
      <c r="T32" s="279"/>
      <c r="U32" s="279"/>
      <c r="V32" s="127"/>
      <c r="W32" s="117"/>
      <c r="X32" s="116"/>
      <c r="Y32" s="258"/>
      <c r="Z32" s="260"/>
      <c r="AA32" s="261"/>
      <c r="AB32" s="123"/>
      <c r="AC32" s="281"/>
      <c r="AD32" s="281"/>
      <c r="AE32" s="281"/>
      <c r="AF32" s="104"/>
      <c r="AG32" s="80"/>
      <c r="AH32" s="92"/>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row>
    <row r="33" spans="1:135" s="2" customFormat="1" ht="6" customHeight="1" x14ac:dyDescent="0.3">
      <c r="A33" s="1"/>
      <c r="B33" s="39"/>
      <c r="C33" s="39"/>
      <c r="D33" s="200"/>
      <c r="E33" s="39"/>
      <c r="F33" s="39"/>
      <c r="G33" s="39"/>
      <c r="H33" s="22"/>
      <c r="I33" s="15"/>
      <c r="J33" s="21"/>
      <c r="K33" s="277"/>
      <c r="L33" s="277"/>
      <c r="M33" s="282"/>
      <c r="N33" s="40"/>
      <c r="O33" s="115"/>
      <c r="P33" s="108"/>
      <c r="Q33" s="133"/>
      <c r="R33" s="37"/>
      <c r="S33" s="277"/>
      <c r="T33" s="277"/>
      <c r="U33" s="277"/>
      <c r="V33" s="126"/>
      <c r="W33" s="115"/>
      <c r="X33" s="102"/>
      <c r="Y33" s="99"/>
      <c r="Z33" s="104"/>
      <c r="AA33" s="140"/>
      <c r="AB33" s="124"/>
      <c r="AC33" s="278"/>
      <c r="AD33" s="278"/>
      <c r="AE33" s="278"/>
      <c r="AF33" s="104"/>
      <c r="AG33" s="80"/>
      <c r="AH33" s="92"/>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row>
    <row r="34" spans="1:135" s="2" customFormat="1" ht="20.100000000000001" customHeight="1" x14ac:dyDescent="0.3">
      <c r="A34" s="1"/>
      <c r="B34" s="461" t="str">
        <f>T(Textes!A34)</f>
        <v>Autres :</v>
      </c>
      <c r="C34" s="461"/>
      <c r="D34" s="461"/>
      <c r="E34" s="461"/>
      <c r="F34" s="202"/>
      <c r="G34" s="200"/>
      <c r="H34" s="22"/>
      <c r="I34" s="23" t="s">
        <v>22</v>
      </c>
      <c r="J34" s="21">
        <f>IF(N34=FALSE,VLOOKUP(I34,Textes!$E:$H,4,FALSE),"1")</f>
        <v>12</v>
      </c>
      <c r="K34" s="158"/>
      <c r="L34" s="277"/>
      <c r="M34" s="158"/>
      <c r="N34" s="40" t="b">
        <f>ISBLANK(I34)</f>
        <v>0</v>
      </c>
      <c r="O34" s="115"/>
      <c r="P34" s="108"/>
      <c r="Q34" s="23" t="s">
        <v>22</v>
      </c>
      <c r="R34" s="37">
        <f>IF(V34=FALSE,VLOOKUP(Q34,Textes!$E:$H,4,FALSE),"1")</f>
        <v>12</v>
      </c>
      <c r="S34" s="158"/>
      <c r="T34" s="277"/>
      <c r="U34" s="158"/>
      <c r="V34" s="126" t="b">
        <f>ISBLANK(Q34)</f>
        <v>0</v>
      </c>
      <c r="W34" s="115"/>
      <c r="X34" s="102"/>
      <c r="Y34" s="23" t="s">
        <v>22</v>
      </c>
      <c r="Z34" s="104"/>
      <c r="AA34" s="137">
        <v>0.5</v>
      </c>
      <c r="AB34" s="121">
        <f>VLOOKUP(Y34,Textes!$E:$H,4,FALSE)</f>
        <v>12</v>
      </c>
      <c r="AC34" s="158"/>
      <c r="AD34" s="278"/>
      <c r="AE34" s="158"/>
      <c r="AF34" s="104"/>
      <c r="AG34" s="80"/>
      <c r="AH34" s="92"/>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row>
    <row r="35" spans="1:135" s="2" customFormat="1" ht="6" customHeight="1" x14ac:dyDescent="0.3">
      <c r="A35" s="1"/>
      <c r="B35" s="285"/>
      <c r="C35" s="285"/>
      <c r="D35" s="285"/>
      <c r="E35" s="285"/>
      <c r="F35" s="285"/>
      <c r="G35" s="285"/>
      <c r="H35" s="95"/>
      <c r="I35" s="286"/>
      <c r="J35" s="97"/>
      <c r="K35" s="280"/>
      <c r="L35" s="279"/>
      <c r="M35" s="280"/>
      <c r="N35" s="125"/>
      <c r="O35" s="117"/>
      <c r="P35" s="118"/>
      <c r="Q35" s="258"/>
      <c r="R35" s="98"/>
      <c r="S35" s="280"/>
      <c r="T35" s="279"/>
      <c r="U35" s="280"/>
      <c r="V35" s="127"/>
      <c r="W35" s="117"/>
      <c r="X35" s="116"/>
      <c r="Y35" s="258"/>
      <c r="Z35" s="260"/>
      <c r="AA35" s="261"/>
      <c r="AB35" s="123"/>
      <c r="AC35" s="246"/>
      <c r="AD35" s="281"/>
      <c r="AE35" s="246"/>
      <c r="AF35" s="104"/>
      <c r="AG35" s="80"/>
      <c r="AH35" s="92"/>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row>
    <row r="36" spans="1:135" s="2" customFormat="1" ht="6" customHeight="1" x14ac:dyDescent="0.3">
      <c r="A36" s="1"/>
      <c r="B36" s="201"/>
      <c r="C36" s="201"/>
      <c r="D36" s="201"/>
      <c r="E36" s="201"/>
      <c r="F36" s="201"/>
      <c r="G36" s="201"/>
      <c r="H36" s="22"/>
      <c r="I36" s="287"/>
      <c r="J36" s="21"/>
      <c r="K36" s="171"/>
      <c r="L36" s="277"/>
      <c r="M36" s="282"/>
      <c r="N36" s="40"/>
      <c r="O36" s="115"/>
      <c r="P36" s="108"/>
      <c r="Q36" s="99"/>
      <c r="R36" s="37"/>
      <c r="S36" s="171"/>
      <c r="T36" s="277"/>
      <c r="U36" s="171"/>
      <c r="V36" s="126"/>
      <c r="W36" s="115"/>
      <c r="X36" s="102"/>
      <c r="Y36" s="99"/>
      <c r="Z36" s="104"/>
      <c r="AA36" s="140"/>
      <c r="AB36" s="124"/>
      <c r="AC36" s="265"/>
      <c r="AD36" s="278"/>
      <c r="AE36" s="265"/>
      <c r="AF36" s="104"/>
      <c r="AG36" s="80"/>
      <c r="AH36" s="92"/>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row>
    <row r="37" spans="1:135" s="2" customFormat="1" ht="20.100000000000001" customHeight="1" x14ac:dyDescent="0.3">
      <c r="A37" s="1"/>
      <c r="B37" s="461" t="str">
        <f>T(Textes!A34)</f>
        <v>Autres :</v>
      </c>
      <c r="C37" s="461"/>
      <c r="D37" s="461"/>
      <c r="E37" s="461"/>
      <c r="F37" s="202"/>
      <c r="G37" s="200"/>
      <c r="H37" s="22"/>
      <c r="I37" s="23" t="s">
        <v>22</v>
      </c>
      <c r="J37" s="21">
        <f>IF(N37=FALSE,VLOOKUP(I37,Textes!$E:$H,4,FALSE),"1")</f>
        <v>12</v>
      </c>
      <c r="K37" s="158"/>
      <c r="L37" s="277"/>
      <c r="M37" s="158"/>
      <c r="N37" s="40" t="b">
        <f>ISBLANK(I37)</f>
        <v>0</v>
      </c>
      <c r="O37" s="115"/>
      <c r="P37" s="108"/>
      <c r="Q37" s="23" t="s">
        <v>22</v>
      </c>
      <c r="R37" s="37">
        <f>IF(V37=FALSE,VLOOKUP(Q37,Textes!$E:$H,4,FALSE),"1")</f>
        <v>12</v>
      </c>
      <c r="S37" s="158"/>
      <c r="T37" s="277"/>
      <c r="U37" s="158"/>
      <c r="V37" s="25" t="b">
        <f>ISBLANK(Q37)</f>
        <v>0</v>
      </c>
      <c r="W37" s="115"/>
      <c r="X37" s="102"/>
      <c r="Y37" s="23" t="s">
        <v>22</v>
      </c>
      <c r="Z37" s="100"/>
      <c r="AA37" s="137">
        <v>0.5</v>
      </c>
      <c r="AB37" s="121">
        <f>VLOOKUP(Y37,Textes!$E:$H,4,FALSE)</f>
        <v>12</v>
      </c>
      <c r="AC37" s="158"/>
      <c r="AD37" s="278"/>
      <c r="AE37" s="158"/>
      <c r="AF37" s="100"/>
      <c r="AG37" s="80"/>
      <c r="AH37" s="92"/>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row>
    <row r="38" spans="1:135" s="2" customFormat="1" ht="12" customHeight="1" x14ac:dyDescent="0.3">
      <c r="A38" s="1"/>
      <c r="B38" s="39"/>
      <c r="C38" s="39"/>
      <c r="D38" s="39"/>
      <c r="E38" s="39"/>
      <c r="F38" s="39"/>
      <c r="G38" s="203"/>
      <c r="K38" s="288">
        <f>K39/12</f>
        <v>0</v>
      </c>
      <c r="L38" s="288"/>
      <c r="M38" s="288">
        <f>M39/12</f>
        <v>0</v>
      </c>
      <c r="N38" s="106"/>
      <c r="O38" s="119"/>
      <c r="P38" s="106"/>
      <c r="Q38" s="134"/>
      <c r="R38" s="126"/>
      <c r="S38" s="288">
        <f>S39/12</f>
        <v>0</v>
      </c>
      <c r="T38" s="289"/>
      <c r="U38" s="288">
        <f>U39/12</f>
        <v>0</v>
      </c>
      <c r="V38" s="114"/>
      <c r="W38" s="119"/>
      <c r="X38" s="107"/>
      <c r="Y38" s="134"/>
      <c r="Z38" s="100"/>
      <c r="AA38" s="100"/>
      <c r="AB38" s="106"/>
      <c r="AC38" s="267">
        <f>AC39/12</f>
        <v>0</v>
      </c>
      <c r="AD38" s="290"/>
      <c r="AE38" s="267">
        <f>AE39/12</f>
        <v>0</v>
      </c>
      <c r="AF38" s="100"/>
      <c r="AG38" s="80"/>
      <c r="AH38" s="92"/>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row>
    <row r="39" spans="1:135" s="2" customFormat="1" ht="12" customHeight="1" x14ac:dyDescent="0.3">
      <c r="A39" s="1"/>
      <c r="B39" s="195"/>
      <c r="C39" s="195"/>
      <c r="D39" s="195"/>
      <c r="E39" s="195"/>
      <c r="F39" s="195"/>
      <c r="G39" s="204"/>
      <c r="H39" s="29"/>
      <c r="I39" s="29"/>
      <c r="J39" s="29"/>
      <c r="K39" s="291">
        <f>SUM($J$7*K7,$J$10*K10,$J$13*K13,$J$16*K16,$J$19*K19,$J$22*K22,$J$25*K25,$J$28*K28,$J$31*K31,$J$34*K34,$J$37*K37)</f>
        <v>0</v>
      </c>
      <c r="L39" s="291"/>
      <c r="M39" s="291">
        <f>SUM($J$7*M7,$J$10*M10,$J$13*M13,$J$16*M16,$J$19*M19,$J$22*M22,$J$25*M25,$J$28*M28,$J$31*M31,$J$34*M34,$J$37*M37)</f>
        <v>0</v>
      </c>
      <c r="N39" s="111"/>
      <c r="O39" s="106"/>
      <c r="P39" s="111"/>
      <c r="Q39" s="131"/>
      <c r="R39" s="111"/>
      <c r="S39" s="291">
        <f>SUM($R$7*S7,$R$10*S10,$R$13*S13,$R$16*S16,$R$19*S19,$R$22*S22,$R$25*S25,$R$28*S28,$R$31*S31,$R$34*S34,$R$37*S37)</f>
        <v>0</v>
      </c>
      <c r="T39" s="291"/>
      <c r="U39" s="291">
        <f>SUM($R$7*U7,$R$10*U10,$R$13*U13,$R$16*U16,$R$19*U19,$R$22*U22,$R$25*U25,$R$28*U28,$R$31*U31,$R$34*U34,$R$37*U37)</f>
        <v>0</v>
      </c>
      <c r="V39" s="112"/>
      <c r="W39" s="106"/>
      <c r="X39" s="110"/>
      <c r="Y39" s="131"/>
      <c r="Z39" s="112"/>
      <c r="AA39" s="112"/>
      <c r="AB39" s="111"/>
      <c r="AC39" s="271">
        <f>SUM($AB$7*AC7,$AB$10*AC10,$AB$13*AC13,$AB$16*AC16,$AB$19*AC19,$AB$22*AC22,$AB$25*AC25,$AB$28*AC28,$AB$31*AC31,$AB$34*AC34,$AB$37*AC37)</f>
        <v>0</v>
      </c>
      <c r="AD39" s="271"/>
      <c r="AE39" s="271">
        <f>SUM($AB$7*AE7,$AB$10*AE10,$AB$13*AE13,$AB$16*AE16,$AB$19*AE19,$AB$22*AE22,$AB$25*AE25,$AB$28*AE28,$AB$31*AE31,$AB$34*AE34,$AB$37*AE37)</f>
        <v>0</v>
      </c>
      <c r="AF39" s="112"/>
      <c r="AG39" s="80"/>
      <c r="AH39" s="92"/>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row>
    <row r="40" spans="1:135" s="2" customFormat="1" ht="20.100000000000001" customHeight="1" x14ac:dyDescent="0.3">
      <c r="A40" s="1"/>
      <c r="B40" s="204"/>
      <c r="C40" s="460" t="str">
        <f>T(Textes!A35)</f>
        <v>Total partiel</v>
      </c>
      <c r="D40" s="460"/>
      <c r="E40" s="460"/>
      <c r="F40" s="460"/>
      <c r="G40" s="460"/>
      <c r="H40" s="29"/>
      <c r="I40" s="30" t="s">
        <v>22</v>
      </c>
      <c r="J40" s="29"/>
      <c r="K40" s="274">
        <f>$K$39/(VLOOKUP($I$40,Textes!$E:$H,4,FALSE))</f>
        <v>0</v>
      </c>
      <c r="L40" s="292"/>
      <c r="M40" s="274">
        <f>$M$39/(VLOOKUP($I$40,Textes!$E:$H,4,FALSE))</f>
        <v>0</v>
      </c>
      <c r="N40" s="111"/>
      <c r="O40" s="106"/>
      <c r="P40" s="111"/>
      <c r="Q40" s="30" t="s">
        <v>22</v>
      </c>
      <c r="R40" s="111"/>
      <c r="S40" s="274">
        <f>$S$39/(VLOOKUP($Q$40,Textes!$E:$H,4,FALSE))</f>
        <v>0</v>
      </c>
      <c r="T40" s="292"/>
      <c r="U40" s="274">
        <f>$U$39/(VLOOKUP($Q$40,Textes!$E:$H,4,FALSE))</f>
        <v>0</v>
      </c>
      <c r="V40" s="112"/>
      <c r="W40" s="106"/>
      <c r="X40" s="110"/>
      <c r="Y40" s="30" t="s">
        <v>22</v>
      </c>
      <c r="Z40" s="112"/>
      <c r="AA40" s="112"/>
      <c r="AB40" s="111"/>
      <c r="AC40" s="274">
        <f>$AC$39/(VLOOKUP($Y$40,Textes!$E:$H,4,FALSE))</f>
        <v>0</v>
      </c>
      <c r="AD40" s="276"/>
      <c r="AE40" s="274">
        <f>$AE$39/(VLOOKUP($Y$40,Textes!$E:$H,4,FALSE))</f>
        <v>0</v>
      </c>
      <c r="AF40" s="112"/>
      <c r="AG40" s="80"/>
      <c r="AH40" s="92"/>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row>
    <row r="41" spans="1:135" s="2" customFormat="1" ht="12" customHeight="1" x14ac:dyDescent="0.3">
      <c r="A41" s="1"/>
      <c r="G41" s="36"/>
      <c r="H41" s="29"/>
      <c r="I41" s="29"/>
      <c r="J41" s="29"/>
      <c r="K41" s="112"/>
      <c r="L41" s="112"/>
      <c r="M41" s="112"/>
      <c r="N41" s="112"/>
      <c r="O41" s="114"/>
      <c r="P41" s="112"/>
      <c r="Q41" s="112"/>
      <c r="R41" s="112"/>
      <c r="S41" s="112"/>
      <c r="T41" s="112"/>
      <c r="U41" s="112"/>
      <c r="V41" s="112"/>
      <c r="W41" s="114"/>
      <c r="X41" s="112"/>
      <c r="Y41" s="112"/>
      <c r="Z41" s="112"/>
      <c r="AA41" s="112"/>
      <c r="AB41" s="112"/>
      <c r="AC41" s="112"/>
      <c r="AD41" s="112"/>
      <c r="AE41" s="112"/>
      <c r="AF41" s="112"/>
      <c r="AG41" s="80"/>
      <c r="AH41" s="92"/>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row>
    <row r="42" spans="1:135" s="2" customFormat="1" ht="38.1" customHeight="1" x14ac:dyDescent="0.25">
      <c r="A42" s="1"/>
      <c r="B42" s="87" t="str">
        <f>IF(Accueil!$C$12="","","1-"&amp;Textes!$A$124)&amp;IF(Accueil!$C$14=Textes!$A$39,"    2-"&amp;T(Textes!$A$120),"")</f>
        <v xml:space="preserve">    2-Estimation des dépenses courantes suite au décès.</v>
      </c>
      <c r="C42" s="293"/>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92"/>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row>
    <row r="43" spans="1:135" ht="25.5" customHeight="1" x14ac:dyDescent="0.25">
      <c r="K43" s="92"/>
      <c r="L43" s="92"/>
      <c r="M43" s="92"/>
      <c r="N43" s="92"/>
      <c r="O43" s="92"/>
      <c r="P43" s="92"/>
      <c r="Q43" s="92"/>
      <c r="R43" s="92"/>
      <c r="S43" s="92"/>
      <c r="T43" s="92"/>
      <c r="U43" s="92"/>
      <c r="V43" s="92"/>
      <c r="W43" s="92"/>
      <c r="X43" s="92"/>
      <c r="Y43" s="92"/>
      <c r="Z43" s="92"/>
      <c r="AA43" s="89"/>
      <c r="AB43" s="431" t="str">
        <f>H3</f>
        <v/>
      </c>
      <c r="AC43" s="431">
        <f>ROUND(SUM($AB$7*AC7*AA7,$AB$10*AC10*AA10,$AB$13*AC13*AA13,$AB$16*AC16*AA16,$AB$19*AC19*AA19,$AB$22*AC22*AA22,$AB$25*AC25*AA25,$AB$28*AC28*AA28,$AB$31*AC31*AA31,$AB$34*AC34*AA34,$AB$37*AC37*AA37),2)/12</f>
        <v>0</v>
      </c>
      <c r="AD43" s="431"/>
      <c r="AE43" s="431">
        <f>SUM($AB$7*AE7*AA7,$AB$10*AE10*AA10,$AB$13*AE13*AA13,$AB$16*AE16*AA16,$AB$19*AE19*AA19,$AB$22*AE22*AA22,$AB$25*AE25*AA25,$AB$28*AE28*AA28,$AB$31*AE31*AA31,$AB$34*AE34*AA34,$AB$37*AE37*AA37)/12</f>
        <v>0</v>
      </c>
      <c r="AF43" s="432"/>
      <c r="AG43" s="432"/>
      <c r="AH43" s="432"/>
    </row>
    <row r="44" spans="1:135" ht="25.5" customHeight="1" x14ac:dyDescent="0.25">
      <c r="K44" s="92"/>
      <c r="L44" s="92"/>
      <c r="M44" s="92"/>
      <c r="N44" s="92"/>
      <c r="O44" s="92"/>
      <c r="P44" s="92"/>
      <c r="Q44" s="92"/>
      <c r="R44" s="92"/>
      <c r="S44" s="92"/>
      <c r="T44" s="92"/>
      <c r="U44" s="92"/>
      <c r="V44" s="92"/>
      <c r="W44" s="92"/>
      <c r="X44" s="92"/>
      <c r="Y44" s="92"/>
      <c r="Z44" s="92"/>
      <c r="AA44" s="89"/>
      <c r="AB44" s="431" t="str">
        <f>P3</f>
        <v/>
      </c>
      <c r="AC44" s="431">
        <f>AC38-AC43</f>
        <v>0</v>
      </c>
      <c r="AD44" s="431"/>
      <c r="AE44" s="431">
        <f>AE38-AE43</f>
        <v>0</v>
      </c>
      <c r="AF44" s="432"/>
      <c r="AG44" s="432"/>
      <c r="AH44" s="432"/>
    </row>
    <row r="45" spans="1:135" ht="25.5" customHeight="1" x14ac:dyDescent="0.25">
      <c r="K45" s="92"/>
      <c r="L45" s="92"/>
      <c r="M45" s="92"/>
      <c r="N45" s="92"/>
      <c r="O45" s="92"/>
      <c r="P45" s="92"/>
      <c r="Q45" s="92"/>
      <c r="R45" s="92"/>
      <c r="S45" s="92"/>
      <c r="T45" s="92"/>
      <c r="U45" s="92"/>
      <c r="V45" s="92"/>
      <c r="W45" s="92"/>
      <c r="X45" s="92"/>
      <c r="Y45" s="92"/>
      <c r="Z45" s="92"/>
      <c r="AA45" s="89"/>
      <c r="AB45" s="89"/>
      <c r="AC45" s="431">
        <f>SUM($AB$7*AE7,$AB$10*AE10,$AB$13*AE13,$AB$16*AE16,$AB$19*AE19,$AB$22*AE22,$AB$25*AE25,$AB$28*AE28,$AB$31*AE31,$AB$34*AE34,$AB$37*AE37)/12</f>
        <v>0</v>
      </c>
      <c r="AD45" s="89"/>
      <c r="AE45" s="89"/>
      <c r="AF45" s="432"/>
      <c r="AG45" s="432"/>
      <c r="AH45" s="432"/>
    </row>
    <row r="46" spans="1:135" ht="25.5" customHeight="1" x14ac:dyDescent="0.25">
      <c r="K46" s="92"/>
      <c r="L46" s="92"/>
      <c r="M46" s="92"/>
      <c r="N46" s="92"/>
      <c r="O46" s="92"/>
      <c r="P46" s="92"/>
      <c r="Q46" s="92"/>
      <c r="R46" s="92"/>
      <c r="S46" s="92"/>
      <c r="T46" s="92"/>
      <c r="U46" s="92"/>
      <c r="V46" s="92"/>
      <c r="W46" s="92"/>
      <c r="X46" s="92"/>
      <c r="Y46" s="92"/>
      <c r="Z46" s="92"/>
      <c r="AA46" s="89"/>
      <c r="AB46" s="89"/>
      <c r="AC46" s="89"/>
      <c r="AD46" s="89"/>
      <c r="AE46" s="89"/>
      <c r="AF46" s="432"/>
      <c r="AG46" s="432"/>
      <c r="AH46" s="432"/>
    </row>
    <row r="47" spans="1:135" ht="25.5" customHeight="1" x14ac:dyDescent="0.25">
      <c r="AA47" s="432"/>
      <c r="AB47" s="432"/>
      <c r="AC47" s="432"/>
      <c r="AD47" s="432"/>
      <c r="AE47" s="432"/>
      <c r="AF47" s="432"/>
      <c r="AG47" s="432"/>
      <c r="AH47" s="432"/>
    </row>
  </sheetData>
  <sheetProtection algorithmName="SHA-512" hashValue="YINLDaczGVlSUjJ0TP/cjDSweMbLQzszlF9WchWz9p/nX9gPlDbXys1awgg+C0gE0gKUyIfGYU0Mw/5e0tQRrw==" saltValue="fT1ocRQiFSpHI1zyJyuAoQ==" spinCount="100000" sheet="1" objects="1" scenarios="1" selectLockedCells="1"/>
  <mergeCells count="19">
    <mergeCell ref="D2:G2"/>
    <mergeCell ref="B7:G7"/>
    <mergeCell ref="B10:G10"/>
    <mergeCell ref="B13:G13"/>
    <mergeCell ref="B16:G16"/>
    <mergeCell ref="X3:AF4"/>
    <mergeCell ref="P3:V4"/>
    <mergeCell ref="H3:N4"/>
    <mergeCell ref="C40:G40"/>
    <mergeCell ref="B34:E34"/>
    <mergeCell ref="B3:F4"/>
    <mergeCell ref="G3:G4"/>
    <mergeCell ref="B19:G19"/>
    <mergeCell ref="B22:G22"/>
    <mergeCell ref="B25:G25"/>
    <mergeCell ref="B28:G28"/>
    <mergeCell ref="B31:G31"/>
    <mergeCell ref="B37:E37"/>
    <mergeCell ref="Z5:AB5"/>
  </mergeCells>
  <conditionalFormatting sqref="P39:R39 V39:V40 P40 R40">
    <cfRule type="expression" dxfId="152" priority="27">
      <formula>#REF!="x"</formula>
    </cfRule>
  </conditionalFormatting>
  <conditionalFormatting sqref="T40 AD40">
    <cfRule type="expression" dxfId="151" priority="21">
      <formula>#REF!="x"</formula>
    </cfRule>
  </conditionalFormatting>
  <conditionalFormatting sqref="H3 P3 S38:U38 AD38:AE38 AF6 Z6:AA6 AF8:AF9 Z8:Z9 AF11:AF12 Z11:Z12 AF14:AF15 Z14:Z15 AF17:AF18 Z17:Z18 AF20:AF21 Z20:Z21 AF23:AF24 Z23:Z24 AF26:AF27 Z26:Z27 AF29:AF30 Z29:Z30 AF32:AF33 Z32:Z33 AF35:AF36 Z35:Z36 AF38:AF41 Z38:AA41">
    <cfRule type="expression" dxfId="150" priority="20">
      <formula>#REF!="3"</formula>
    </cfRule>
  </conditionalFormatting>
  <conditionalFormatting sqref="P37 R37 T37 AD37">
    <cfRule type="expression" dxfId="149" priority="17">
      <formula>#REF!="x"</formula>
    </cfRule>
  </conditionalFormatting>
  <conditionalFormatting sqref="S38:U38 AD38:AE38">
    <cfRule type="expression" dxfId="148" priority="13">
      <formula>#REF!="3"</formula>
    </cfRule>
  </conditionalFormatting>
  <conditionalFormatting sqref="Z7 AF7 Z10 AF10 Z13 AF13 Z16 AF16 Z19 AF19 Z22 AF22 Z25 AF25 Z28 AF28 Z31 AF31 Z34 AF34 Z37 AF37 AF5">
    <cfRule type="expression" dxfId="147" priority="12">
      <formula>#REF!="3"</formula>
    </cfRule>
  </conditionalFormatting>
  <conditionalFormatting sqref="Y39:AB39 AB40">
    <cfRule type="expression" dxfId="146" priority="11">
      <formula>#REF!="x"</formula>
    </cfRule>
  </conditionalFormatting>
  <conditionalFormatting sqref="Y38:AB39 AB40 Y6:AB6 Y41:AB41">
    <cfRule type="expression" dxfId="145" priority="10">
      <formula>#REF!="x"</formula>
    </cfRule>
  </conditionalFormatting>
  <conditionalFormatting sqref="Y8:Z9 Y11:Z12 Y14:Z15 Y17:Z18 Y20:Z21 Y23:Z24 Y26:Z27 Y29:Z30 Y32:Z33 Y35:Z36">
    <cfRule type="expression" dxfId="144" priority="8">
      <formula>#REF!="3"</formula>
    </cfRule>
  </conditionalFormatting>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6" id="{5857BE7D-415B-405F-A620-A5BB300BE6DB}">
            <xm:f>Accueil!$C$12=""</xm:f>
            <x14:dxf>
              <font>
                <color theme="0"/>
              </font>
              <fill>
                <patternFill>
                  <bgColor theme="0"/>
                </patternFill>
              </fill>
              <border>
                <left/>
                <right/>
                <top/>
                <bottom/>
              </border>
            </x14:dxf>
          </x14:cfRule>
          <xm:sqref>AA7:AA37 AC5:AF5 Z5</xm:sqref>
        </x14:conditionalFormatting>
        <x14:conditionalFormatting xmlns:xm="http://schemas.microsoft.com/office/excel/2006/main">
          <x14:cfRule type="expression" priority="5" id="{CF6A52F1-16FE-47B8-A725-4516DAB14633}">
            <xm:f>Accueil!$C$12=""</xm:f>
            <x14:dxf>
              <font>
                <color theme="0"/>
              </font>
              <fill>
                <patternFill>
                  <bgColor theme="0"/>
                </patternFill>
              </fill>
              <border>
                <left/>
                <right/>
                <top/>
                <bottom/>
              </border>
            </x14:dxf>
          </x14:cfRule>
          <xm:sqref>X3</xm:sqref>
        </x14:conditionalFormatting>
        <x14:conditionalFormatting xmlns:xm="http://schemas.microsoft.com/office/excel/2006/main">
          <x14:cfRule type="expression" priority="4" id="{63156F40-60F8-4C9A-A1FB-AE7AF4B973C4}">
            <xm:f>Accueil!$C$12=""</xm:f>
            <x14:dxf>
              <font>
                <color theme="0"/>
              </font>
              <fill>
                <patternFill>
                  <bgColor theme="0"/>
                </patternFill>
              </fill>
              <border>
                <left/>
                <right/>
                <top/>
                <bottom/>
                <vertical/>
                <horizontal/>
              </border>
            </x14:dxf>
          </x14:cfRule>
          <xm:sqref>O3:AF4 O6:AF41 O5:Y5</xm:sqref>
        </x14:conditionalFormatting>
        <x14:conditionalFormatting xmlns:xm="http://schemas.microsoft.com/office/excel/2006/main">
          <x14:cfRule type="expression" priority="3" id="{4E546DB7-895B-4829-AA05-251E58E6259E}">
            <xm:f>Accueil!$C$14=UPPER(Textes!$A$43)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2" id="{F506998F-128F-4B4B-A225-1A5E84339FE1}">
            <xm:f>Accueil!$C$14=UPPER(Textes!$A$43)</xm:f>
            <x14:dxf>
              <font>
                <color rgb="FFE2E2E2"/>
              </font>
            </x14:dxf>
          </x14:cfRule>
          <xm:sqref>M40 U40 AE40</xm:sqref>
        </x14:conditionalFormatting>
        <x14:conditionalFormatting xmlns:xm="http://schemas.microsoft.com/office/excel/2006/main">
          <x14:cfRule type="expression" priority="1" id="{038FA955-3D06-4364-956C-E19603E65F68}">
            <xm:f>AND(Accueil!$C$12="",Accueil!$C$14=Textes!$A$43)</xm:f>
            <x14:dxf>
              <font>
                <color theme="0"/>
              </font>
              <fill>
                <patternFill>
                  <bgColor theme="0"/>
                </patternFill>
              </fill>
              <border>
                <left/>
                <right/>
                <top/>
                <bottom/>
                <vertical/>
                <horizontal/>
              </border>
            </x14:dxf>
          </x14:cfRule>
          <xm:sqref>O3:AF41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BAE7F17-0C71-471E-8A3F-6AE7E0A42507}">
          <x14:formula1>
            <xm:f>Textes!$E$3:$E$8</xm:f>
          </x14:formula1>
          <xm:sqref>Q40 I40 I7 I10 I13 I16 I19 I22 I25 I28 I31 Q34:Q37 Q7 Q10 Q13 Q16 Q19 Q22 Q25 Q28 Q31 I34:I37 Y10 Y13 Y16 Y19 Y22 Y25 Y28 Y31 Y34 Y37 Y7 Y40:Z40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95145-4192-4365-B419-91CAA9281554}">
  <sheetPr codeName="Feuil7">
    <pageSetUpPr fitToPage="1"/>
  </sheetPr>
  <dimension ref="A1:II47"/>
  <sheetViews>
    <sheetView showGridLines="0" showRowColHeaders="0" zoomScale="75" zoomScaleNormal="75" zoomScaleSheetLayoutView="75" workbookViewId="0">
      <selection activeCell="I7" sqref="I7"/>
    </sheetView>
  </sheetViews>
  <sheetFormatPr baseColWidth="10" defaultColWidth="10.5703125" defaultRowHeight="25.5" customHeight="1" x14ac:dyDescent="0.25"/>
  <cols>
    <col min="1" max="1" width="6.85546875" style="24" customWidth="1"/>
    <col min="2" max="5" width="3.42578125" style="24" customWidth="1"/>
    <col min="6" max="6" width="40.85546875" style="24" customWidth="1"/>
    <col min="7" max="8" width="2.5703125" style="24" customWidth="1"/>
    <col min="9" max="9" width="11.42578125" style="24" customWidth="1"/>
    <col min="10" max="10" width="2.5703125" style="24" customWidth="1"/>
    <col min="11" max="11" width="13.85546875" style="24" customWidth="1"/>
    <col min="12" max="12" width="2.5703125" style="24" customWidth="1"/>
    <col min="13" max="13" width="13.85546875" style="24" customWidth="1"/>
    <col min="14" max="14" width="2.5703125" style="24" customWidth="1"/>
    <col min="15" max="15" width="3.140625" style="24" customWidth="1"/>
    <col min="16" max="16" width="2.5703125" style="24" customWidth="1"/>
    <col min="17" max="17" width="11.42578125" style="24" customWidth="1"/>
    <col min="18" max="18" width="2.5703125" style="24" customWidth="1"/>
    <col min="19" max="19" width="13.85546875" style="24" customWidth="1"/>
    <col min="20" max="20" width="2.5703125" style="24" customWidth="1"/>
    <col min="21" max="21" width="13.85546875" style="24" customWidth="1"/>
    <col min="22" max="22" width="2.5703125" style="24" customWidth="1"/>
    <col min="23" max="23" width="3.140625" style="24" customWidth="1"/>
    <col min="24" max="24" width="2.5703125" style="24" customWidth="1"/>
    <col min="25" max="25" width="11.42578125" style="24" customWidth="1"/>
    <col min="26" max="26" width="2.5703125" style="24" customWidth="1"/>
    <col min="27" max="27" width="6.5703125" style="24" customWidth="1"/>
    <col min="28" max="28" width="2.5703125" style="24" customWidth="1"/>
    <col min="29" max="29" width="13.85546875" style="24" customWidth="1"/>
    <col min="30" max="30" width="2.5703125" style="24" customWidth="1"/>
    <col min="31" max="31" width="13.85546875" style="24" customWidth="1"/>
    <col min="32" max="32" width="2.5703125" style="24" customWidth="1"/>
    <col min="33" max="33" width="6.85546875" style="24" customWidth="1"/>
    <col min="34" max="35" width="10.5703125" style="24" customWidth="1"/>
    <col min="36" max="16384" width="10.5703125" style="24"/>
  </cols>
  <sheetData>
    <row r="1" spans="1:243" s="2" customFormat="1"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row>
    <row r="2" spans="1:243" s="2" customFormat="1" ht="39.950000000000003" customHeight="1" x14ac:dyDescent="0.65">
      <c r="A2" s="1"/>
      <c r="B2" s="294"/>
      <c r="C2" s="294"/>
      <c r="D2" s="294"/>
      <c r="E2" s="294"/>
      <c r="F2" s="294"/>
      <c r="G2" s="294"/>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row>
    <row r="3" spans="1:243" s="2" customFormat="1" ht="18.95" customHeight="1" x14ac:dyDescent="0.3">
      <c r="A3" s="80"/>
      <c r="B3" s="463" t="str">
        <f>T(Textes!A55)</f>
        <v>Transport</v>
      </c>
      <c r="C3" s="463"/>
      <c r="D3" s="463"/>
      <c r="E3" s="463"/>
      <c r="F3" s="463"/>
      <c r="G3" s="466"/>
      <c r="H3" s="462" t="str">
        <f>T(Accueil!$C$10)</f>
        <v/>
      </c>
      <c r="I3" s="462"/>
      <c r="J3" s="462"/>
      <c r="K3" s="462"/>
      <c r="L3" s="462"/>
      <c r="M3" s="462"/>
      <c r="N3" s="462"/>
      <c r="O3" s="38"/>
      <c r="P3" s="462" t="str">
        <f>T(Accueil!$C$12)</f>
        <v/>
      </c>
      <c r="Q3" s="462"/>
      <c r="R3" s="462"/>
      <c r="S3" s="462"/>
      <c r="T3" s="462"/>
      <c r="U3" s="462"/>
      <c r="V3" s="462"/>
      <c r="W3" s="38"/>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row>
    <row r="4" spans="1:243" s="2" customFormat="1" ht="18.95" customHeight="1" x14ac:dyDescent="0.25">
      <c r="A4" s="1"/>
      <c r="B4" s="463"/>
      <c r="C4" s="463"/>
      <c r="D4" s="463"/>
      <c r="E4" s="463"/>
      <c r="F4" s="463"/>
      <c r="G4" s="466"/>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row>
    <row r="5" spans="1:243" s="2" customFormat="1" ht="33" customHeight="1" x14ac:dyDescent="0.25">
      <c r="A5" s="1"/>
      <c r="B5" s="39"/>
      <c r="C5" s="39"/>
      <c r="D5" s="39"/>
      <c r="E5" s="39"/>
      <c r="F5" s="39"/>
      <c r="G5" s="39"/>
      <c r="I5" s="31" t="str">
        <f>UPPER(Textes!A8)</f>
        <v>FRÉQUENCE</v>
      </c>
      <c r="J5" s="20"/>
      <c r="K5" s="31" t="str">
        <f>UPPER(Textes!$A$36)</f>
        <v>AUJOURD'HUI</v>
      </c>
      <c r="L5" s="34"/>
      <c r="M5" s="31" t="str">
        <f>UPPER(Accueil!$C$14)&amp;IF(Accueil!C14=Textes!A39,CHAR(178),"")</f>
        <v>AU DÉCÈS²</v>
      </c>
      <c r="N5" s="35"/>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row>
    <row r="6" spans="1:243" s="2" customFormat="1" ht="6" customHeight="1" x14ac:dyDescent="0.25">
      <c r="A6" s="1"/>
      <c r="B6" s="39"/>
      <c r="C6" s="39"/>
      <c r="D6" s="39"/>
      <c r="E6" s="39"/>
      <c r="F6" s="39"/>
      <c r="G6" s="39"/>
      <c r="L6" s="32"/>
      <c r="O6" s="1"/>
      <c r="R6" s="25"/>
      <c r="V6" s="25"/>
      <c r="W6" s="1"/>
      <c r="X6" s="32"/>
      <c r="Z6" s="25"/>
      <c r="AA6" s="25"/>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row>
    <row r="7" spans="1:243" s="2" customFormat="1" ht="19.5" customHeight="1" x14ac:dyDescent="0.3">
      <c r="A7" s="1"/>
      <c r="B7" s="461" t="str">
        <f>T(Textes!A56)</f>
        <v>Paiement automobile</v>
      </c>
      <c r="C7" s="461"/>
      <c r="D7" s="461"/>
      <c r="E7" s="461"/>
      <c r="F7" s="461"/>
      <c r="G7" s="39"/>
      <c r="H7" s="22"/>
      <c r="I7" s="23" t="s">
        <v>22</v>
      </c>
      <c r="J7" s="21">
        <f>IF(N7=FALSE,VLOOKUP(I7,Textes!$E:$H,4,FALSE),"1")</f>
        <v>12</v>
      </c>
      <c r="K7" s="158"/>
      <c r="L7" s="277"/>
      <c r="M7" s="158"/>
      <c r="N7" s="40" t="b">
        <f>ISBLANK(I7)</f>
        <v>0</v>
      </c>
      <c r="O7" s="115"/>
      <c r="P7" s="108"/>
      <c r="Q7" s="23" t="s">
        <v>22</v>
      </c>
      <c r="R7" s="37">
        <f>IF(V7=FALSE,VLOOKUP(Q7,Textes!$E:$H,4,FALSE),"1")</f>
        <v>12</v>
      </c>
      <c r="S7" s="158"/>
      <c r="T7" s="277"/>
      <c r="U7" s="158"/>
      <c r="V7" s="126" t="b">
        <f>ISBLANK(Q7)</f>
        <v>0</v>
      </c>
      <c r="W7" s="115"/>
      <c r="X7" s="102"/>
      <c r="Y7" s="23" t="s">
        <v>22</v>
      </c>
      <c r="Z7" s="27" t="b">
        <f>ISBLANK(W7)</f>
        <v>1</v>
      </c>
      <c r="AA7" s="137">
        <v>0.5</v>
      </c>
      <c r="AB7" s="121">
        <f>VLOOKUP(Y7,Textes!$E:$H,4,FALSE)</f>
        <v>12</v>
      </c>
      <c r="AC7" s="158"/>
      <c r="AD7" s="277"/>
      <c r="AE7" s="158"/>
      <c r="AF7" s="100"/>
      <c r="AG7" s="80"/>
      <c r="AH7" s="92"/>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row>
    <row r="8" spans="1:243" s="2" customFormat="1" ht="6" customHeight="1" x14ac:dyDescent="0.3">
      <c r="A8" s="1"/>
      <c r="B8" s="197"/>
      <c r="C8" s="198"/>
      <c r="D8" s="196"/>
      <c r="E8" s="199"/>
      <c r="F8" s="196"/>
      <c r="G8" s="196"/>
      <c r="H8" s="95"/>
      <c r="I8" s="96"/>
      <c r="J8" s="97"/>
      <c r="K8" s="279"/>
      <c r="L8" s="279"/>
      <c r="M8" s="280"/>
      <c r="N8" s="125"/>
      <c r="O8" s="117"/>
      <c r="P8" s="118"/>
      <c r="Q8" s="132"/>
      <c r="R8" s="98"/>
      <c r="S8" s="279"/>
      <c r="T8" s="279"/>
      <c r="U8" s="279"/>
      <c r="V8" s="127"/>
      <c r="W8" s="117"/>
      <c r="X8" s="116"/>
      <c r="Y8" s="128"/>
      <c r="Z8" s="122"/>
      <c r="AA8" s="138"/>
      <c r="AB8" s="123"/>
      <c r="AC8" s="279"/>
      <c r="AD8" s="279"/>
      <c r="AE8" s="279"/>
      <c r="AF8" s="100"/>
      <c r="AG8" s="80"/>
      <c r="AH8" s="92"/>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row>
    <row r="9" spans="1:243" s="2" customFormat="1" ht="6" customHeight="1" x14ac:dyDescent="0.3">
      <c r="A9" s="1"/>
      <c r="B9" s="42"/>
      <c r="C9" s="200"/>
      <c r="D9" s="39"/>
      <c r="E9" s="38"/>
      <c r="F9" s="39"/>
      <c r="G9" s="39"/>
      <c r="H9" s="22"/>
      <c r="I9" s="15"/>
      <c r="J9" s="21"/>
      <c r="K9" s="277"/>
      <c r="L9" s="277"/>
      <c r="M9" s="282"/>
      <c r="N9" s="40"/>
      <c r="O9" s="115"/>
      <c r="P9" s="108"/>
      <c r="Q9" s="133"/>
      <c r="R9" s="37"/>
      <c r="S9" s="277"/>
      <c r="T9" s="277"/>
      <c r="U9" s="277"/>
      <c r="V9" s="126"/>
      <c r="W9" s="115"/>
      <c r="X9" s="102"/>
      <c r="Y9" s="129"/>
      <c r="Z9" s="27"/>
      <c r="AA9" s="139"/>
      <c r="AB9" s="124"/>
      <c r="AC9" s="277"/>
      <c r="AD9" s="277"/>
      <c r="AE9" s="277"/>
      <c r="AF9" s="100"/>
      <c r="AG9" s="80"/>
      <c r="AH9" s="92"/>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row>
    <row r="10" spans="1:243" s="2" customFormat="1" ht="20.100000000000001" customHeight="1" x14ac:dyDescent="0.3">
      <c r="A10" s="1"/>
      <c r="B10" s="461" t="str">
        <f>T(Textes!A57)</f>
        <v>Paiement de motorisé, bateau, moto, VTT</v>
      </c>
      <c r="C10" s="461"/>
      <c r="D10" s="461"/>
      <c r="E10" s="461"/>
      <c r="F10" s="461"/>
      <c r="G10" s="39"/>
      <c r="H10" s="22"/>
      <c r="I10" s="23" t="s">
        <v>22</v>
      </c>
      <c r="J10" s="21">
        <f>IF(N10=FALSE,VLOOKUP(I10,Textes!$E:$H,4,FALSE),"1")</f>
        <v>12</v>
      </c>
      <c r="K10" s="158"/>
      <c r="L10" s="277"/>
      <c r="M10" s="158"/>
      <c r="N10" s="40" t="b">
        <f>ISBLANK(I10)</f>
        <v>0</v>
      </c>
      <c r="O10" s="115"/>
      <c r="P10" s="108"/>
      <c r="Q10" s="23" t="s">
        <v>22</v>
      </c>
      <c r="R10" s="37">
        <f>IF(V10=FALSE,VLOOKUP(Q10,Textes!$E:$H,4,FALSE),"1")</f>
        <v>12</v>
      </c>
      <c r="S10" s="158"/>
      <c r="T10" s="277"/>
      <c r="U10" s="158"/>
      <c r="V10" s="126" t="b">
        <f>ISBLANK(Q10)</f>
        <v>0</v>
      </c>
      <c r="W10" s="115"/>
      <c r="X10" s="102"/>
      <c r="Y10" s="23" t="s">
        <v>22</v>
      </c>
      <c r="Z10" s="27" t="b">
        <f>ISBLANK(W10)</f>
        <v>1</v>
      </c>
      <c r="AA10" s="137">
        <v>0.5</v>
      </c>
      <c r="AB10" s="121">
        <f>VLOOKUP(Y10,Textes!$E:$H,4,FALSE)</f>
        <v>12</v>
      </c>
      <c r="AC10" s="158"/>
      <c r="AD10" s="277"/>
      <c r="AE10" s="158"/>
      <c r="AF10" s="100"/>
      <c r="AG10" s="80"/>
      <c r="AH10" s="92"/>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row>
    <row r="11" spans="1:243" s="2" customFormat="1" ht="6" customHeight="1" x14ac:dyDescent="0.3">
      <c r="A11" s="1"/>
      <c r="B11" s="295"/>
      <c r="C11" s="295"/>
      <c r="D11" s="295"/>
      <c r="E11" s="295"/>
      <c r="F11" s="295"/>
      <c r="G11" s="196"/>
      <c r="H11" s="95"/>
      <c r="I11" s="258"/>
      <c r="J11" s="97"/>
      <c r="K11" s="280"/>
      <c r="L11" s="279"/>
      <c r="M11" s="280"/>
      <c r="N11" s="125"/>
      <c r="O11" s="117"/>
      <c r="P11" s="118"/>
      <c r="Q11" s="258"/>
      <c r="R11" s="98"/>
      <c r="S11" s="280"/>
      <c r="T11" s="279"/>
      <c r="U11" s="280"/>
      <c r="V11" s="127"/>
      <c r="W11" s="117"/>
      <c r="X11" s="116"/>
      <c r="Y11" s="258"/>
      <c r="Z11" s="122"/>
      <c r="AA11" s="296"/>
      <c r="AB11" s="250"/>
      <c r="AC11" s="280"/>
      <c r="AD11" s="279"/>
      <c r="AE11" s="280"/>
      <c r="AF11" s="100"/>
      <c r="AG11" s="80"/>
      <c r="AH11" s="92"/>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row>
    <row r="12" spans="1:243" s="2" customFormat="1" ht="6" customHeight="1" x14ac:dyDescent="0.3">
      <c r="A12" s="1"/>
      <c r="B12" s="42"/>
      <c r="C12" s="200"/>
      <c r="D12" s="39"/>
      <c r="E12" s="38"/>
      <c r="F12" s="39"/>
      <c r="G12" s="39"/>
      <c r="H12" s="22"/>
      <c r="I12" s="15"/>
      <c r="J12" s="21"/>
      <c r="K12" s="277"/>
      <c r="L12" s="277"/>
      <c r="M12" s="282"/>
      <c r="N12" s="40"/>
      <c r="O12" s="115"/>
      <c r="P12" s="108"/>
      <c r="Q12" s="133"/>
      <c r="R12" s="37"/>
      <c r="S12" s="277"/>
      <c r="T12" s="277"/>
      <c r="U12" s="277"/>
      <c r="V12" s="126"/>
      <c r="W12" s="115"/>
      <c r="X12" s="102"/>
      <c r="Y12" s="129"/>
      <c r="Z12" s="27"/>
      <c r="AA12" s="139"/>
      <c r="AB12" s="124"/>
      <c r="AC12" s="277"/>
      <c r="AD12" s="277"/>
      <c r="AE12" s="277"/>
      <c r="AF12" s="100"/>
      <c r="AG12" s="80"/>
      <c r="AH12" s="92"/>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row>
    <row r="13" spans="1:243" s="2" customFormat="1" ht="20.100000000000001" customHeight="1" x14ac:dyDescent="0.3">
      <c r="A13" s="1"/>
      <c r="B13" s="461" t="str">
        <f>T(Textes!A58)</f>
        <v>Permis / Immatriculation</v>
      </c>
      <c r="C13" s="461"/>
      <c r="D13" s="461"/>
      <c r="E13" s="461"/>
      <c r="F13" s="461"/>
      <c r="G13" s="39"/>
      <c r="H13" s="22"/>
      <c r="I13" s="23" t="s">
        <v>22</v>
      </c>
      <c r="J13" s="21">
        <f>IF(N13=FALSE,VLOOKUP(I13,Textes!$E:$H,4,FALSE),"1")</f>
        <v>12</v>
      </c>
      <c r="K13" s="158"/>
      <c r="L13" s="277"/>
      <c r="M13" s="158"/>
      <c r="N13" s="40" t="b">
        <f>ISBLANK(I13)</f>
        <v>0</v>
      </c>
      <c r="O13" s="115"/>
      <c r="P13" s="108"/>
      <c r="Q13" s="23" t="s">
        <v>22</v>
      </c>
      <c r="R13" s="37">
        <f>IF(V13=FALSE,VLOOKUP(Q13,Textes!$E:$H,4,FALSE),"1")</f>
        <v>12</v>
      </c>
      <c r="S13" s="158"/>
      <c r="T13" s="277"/>
      <c r="U13" s="158"/>
      <c r="V13" s="126" t="b">
        <f>ISBLANK(Q13)</f>
        <v>0</v>
      </c>
      <c r="W13" s="115"/>
      <c r="X13" s="102"/>
      <c r="Y13" s="23" t="s">
        <v>22</v>
      </c>
      <c r="Z13" s="27" t="b">
        <f>ISBLANK(W13)</f>
        <v>1</v>
      </c>
      <c r="AA13" s="137">
        <v>0.5</v>
      </c>
      <c r="AB13" s="121">
        <f>VLOOKUP(Y13,Textes!$E:$H,4,FALSE)</f>
        <v>12</v>
      </c>
      <c r="AC13" s="158"/>
      <c r="AD13" s="277"/>
      <c r="AE13" s="158"/>
      <c r="AF13" s="100"/>
      <c r="AG13" s="80"/>
      <c r="AH13" s="92"/>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row>
    <row r="14" spans="1:243" s="2" customFormat="1" ht="6" customHeight="1" x14ac:dyDescent="0.3">
      <c r="A14" s="1"/>
      <c r="B14" s="295"/>
      <c r="C14" s="295"/>
      <c r="D14" s="295"/>
      <c r="E14" s="295"/>
      <c r="F14" s="295"/>
      <c r="G14" s="196"/>
      <c r="H14" s="95"/>
      <c r="I14" s="258"/>
      <c r="J14" s="97"/>
      <c r="K14" s="280"/>
      <c r="L14" s="279"/>
      <c r="M14" s="280"/>
      <c r="N14" s="125"/>
      <c r="O14" s="117"/>
      <c r="P14" s="118"/>
      <c r="Q14" s="258"/>
      <c r="R14" s="98"/>
      <c r="S14" s="280"/>
      <c r="T14" s="279"/>
      <c r="U14" s="280"/>
      <c r="V14" s="127"/>
      <c r="W14" s="117"/>
      <c r="X14" s="116"/>
      <c r="Y14" s="258"/>
      <c r="Z14" s="122"/>
      <c r="AA14" s="296"/>
      <c r="AB14" s="250"/>
      <c r="AC14" s="280"/>
      <c r="AD14" s="279"/>
      <c r="AE14" s="280"/>
      <c r="AF14" s="100"/>
      <c r="AG14" s="80"/>
      <c r="AH14" s="92"/>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row>
    <row r="15" spans="1:243" s="2" customFormat="1" ht="6" customHeight="1" x14ac:dyDescent="0.3">
      <c r="A15" s="1"/>
      <c r="B15" s="42"/>
      <c r="C15" s="200"/>
      <c r="D15" s="39"/>
      <c r="E15" s="38"/>
      <c r="F15" s="39"/>
      <c r="G15" s="39"/>
      <c r="H15" s="22"/>
      <c r="I15" s="15"/>
      <c r="J15" s="21"/>
      <c r="K15" s="277"/>
      <c r="L15" s="277"/>
      <c r="M15" s="282"/>
      <c r="N15" s="40"/>
      <c r="O15" s="115"/>
      <c r="P15" s="108"/>
      <c r="Q15" s="133"/>
      <c r="R15" s="37"/>
      <c r="S15" s="277"/>
      <c r="T15" s="277"/>
      <c r="U15" s="277"/>
      <c r="V15" s="126"/>
      <c r="W15" s="115"/>
      <c r="X15" s="102"/>
      <c r="Y15" s="129"/>
      <c r="Z15" s="27"/>
      <c r="AA15" s="139"/>
      <c r="AB15" s="124"/>
      <c r="AC15" s="277"/>
      <c r="AD15" s="277"/>
      <c r="AE15" s="277"/>
      <c r="AF15" s="100"/>
      <c r="AG15" s="80"/>
      <c r="AH15" s="92"/>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row>
    <row r="16" spans="1:243" s="2" customFormat="1" ht="20.100000000000001" customHeight="1" x14ac:dyDescent="0.3">
      <c r="A16" s="1"/>
      <c r="B16" s="461" t="str">
        <f>T(Textes!A59)</f>
        <v>Essence / Recharge</v>
      </c>
      <c r="C16" s="461"/>
      <c r="D16" s="461"/>
      <c r="E16" s="461"/>
      <c r="F16" s="461"/>
      <c r="G16" s="39"/>
      <c r="H16" s="22"/>
      <c r="I16" s="23" t="s">
        <v>22</v>
      </c>
      <c r="J16" s="21">
        <f>IF(N16=FALSE,VLOOKUP(I16,Textes!$E:$H,4,FALSE),"1")</f>
        <v>12</v>
      </c>
      <c r="K16" s="158"/>
      <c r="L16" s="277"/>
      <c r="M16" s="158"/>
      <c r="N16" s="40" t="b">
        <f>ISBLANK(I16)</f>
        <v>0</v>
      </c>
      <c r="O16" s="115"/>
      <c r="P16" s="108"/>
      <c r="Q16" s="23" t="s">
        <v>22</v>
      </c>
      <c r="R16" s="37">
        <f>IF(V16=FALSE,VLOOKUP(Q16,Textes!$E:$H,4,FALSE),"1")</f>
        <v>12</v>
      </c>
      <c r="S16" s="158"/>
      <c r="T16" s="277"/>
      <c r="U16" s="158"/>
      <c r="V16" s="126" t="b">
        <f>ISBLANK(Q16)</f>
        <v>0</v>
      </c>
      <c r="W16" s="115"/>
      <c r="X16" s="102"/>
      <c r="Y16" s="23" t="s">
        <v>22</v>
      </c>
      <c r="Z16" s="27" t="b">
        <f>ISBLANK(W16)</f>
        <v>1</v>
      </c>
      <c r="AA16" s="137">
        <v>0.5</v>
      </c>
      <c r="AB16" s="121">
        <f>VLOOKUP(Y16,Textes!$E:$H,4,FALSE)</f>
        <v>12</v>
      </c>
      <c r="AC16" s="158"/>
      <c r="AD16" s="277"/>
      <c r="AE16" s="158"/>
      <c r="AF16" s="100"/>
      <c r="AG16" s="80"/>
      <c r="AH16" s="92"/>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row>
    <row r="17" spans="1:243" s="2" customFormat="1" ht="6" customHeight="1" x14ac:dyDescent="0.3">
      <c r="A17" s="1"/>
      <c r="B17" s="295"/>
      <c r="C17" s="295"/>
      <c r="D17" s="295"/>
      <c r="E17" s="295"/>
      <c r="F17" s="295"/>
      <c r="G17" s="196"/>
      <c r="H17" s="95"/>
      <c r="I17" s="258"/>
      <c r="J17" s="97"/>
      <c r="K17" s="280"/>
      <c r="L17" s="279"/>
      <c r="M17" s="280"/>
      <c r="N17" s="125"/>
      <c r="O17" s="117"/>
      <c r="P17" s="118"/>
      <c r="Q17" s="258"/>
      <c r="R17" s="98"/>
      <c r="S17" s="280"/>
      <c r="T17" s="279"/>
      <c r="U17" s="280"/>
      <c r="V17" s="127"/>
      <c r="W17" s="117"/>
      <c r="X17" s="116"/>
      <c r="Y17" s="258"/>
      <c r="Z17" s="122"/>
      <c r="AA17" s="296"/>
      <c r="AB17" s="250"/>
      <c r="AC17" s="280"/>
      <c r="AD17" s="279"/>
      <c r="AE17" s="280"/>
      <c r="AF17" s="100"/>
      <c r="AG17" s="80"/>
      <c r="AH17" s="92"/>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row>
    <row r="18" spans="1:243" s="2" customFormat="1" ht="6" customHeight="1" x14ac:dyDescent="0.3">
      <c r="A18" s="1"/>
      <c r="B18" s="42"/>
      <c r="C18" s="200"/>
      <c r="D18" s="39"/>
      <c r="E18" s="38"/>
      <c r="F18" s="39"/>
      <c r="G18" s="39"/>
      <c r="H18" s="22"/>
      <c r="I18" s="15"/>
      <c r="J18" s="21"/>
      <c r="K18" s="277"/>
      <c r="L18" s="277"/>
      <c r="M18" s="282"/>
      <c r="N18" s="40"/>
      <c r="O18" s="115"/>
      <c r="P18" s="108"/>
      <c r="Q18" s="133"/>
      <c r="R18" s="37"/>
      <c r="S18" s="277"/>
      <c r="T18" s="277"/>
      <c r="U18" s="277"/>
      <c r="V18" s="126"/>
      <c r="W18" s="115"/>
      <c r="X18" s="102"/>
      <c r="Y18" s="129"/>
      <c r="Z18" s="27"/>
      <c r="AA18" s="139"/>
      <c r="AB18" s="124"/>
      <c r="AC18" s="277"/>
      <c r="AD18" s="277"/>
      <c r="AE18" s="277"/>
      <c r="AF18" s="100"/>
      <c r="AG18" s="80"/>
      <c r="AH18" s="92"/>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row>
    <row r="19" spans="1:243" s="2" customFormat="1" ht="20.100000000000001" customHeight="1" x14ac:dyDescent="0.3">
      <c r="A19" s="1"/>
      <c r="B19" s="461" t="str">
        <f>T(Textes!A60)</f>
        <v>Entretien / Réparations</v>
      </c>
      <c r="C19" s="461"/>
      <c r="D19" s="461"/>
      <c r="E19" s="461"/>
      <c r="F19" s="461"/>
      <c r="G19" s="39"/>
      <c r="H19" s="22"/>
      <c r="I19" s="23" t="s">
        <v>22</v>
      </c>
      <c r="J19" s="21">
        <f>IF(N19=FALSE,VLOOKUP(I19,Textes!$E:$H,4,FALSE),"1")</f>
        <v>12</v>
      </c>
      <c r="K19" s="158"/>
      <c r="L19" s="277"/>
      <c r="M19" s="158"/>
      <c r="N19" s="40" t="b">
        <f>ISBLANK(I19)</f>
        <v>0</v>
      </c>
      <c r="O19" s="115"/>
      <c r="P19" s="108"/>
      <c r="Q19" s="23" t="s">
        <v>22</v>
      </c>
      <c r="R19" s="37">
        <f>IF(V19=FALSE,VLOOKUP(Q19,Textes!$E:$H,4,FALSE),"1")</f>
        <v>12</v>
      </c>
      <c r="S19" s="158"/>
      <c r="T19" s="277"/>
      <c r="U19" s="158"/>
      <c r="V19" s="126" t="b">
        <f>ISBLANK(Q19)</f>
        <v>0</v>
      </c>
      <c r="W19" s="115"/>
      <c r="X19" s="102"/>
      <c r="Y19" s="23" t="s">
        <v>22</v>
      </c>
      <c r="Z19" s="27" t="b">
        <f>ISBLANK(W19)</f>
        <v>1</v>
      </c>
      <c r="AA19" s="137">
        <v>0.5</v>
      </c>
      <c r="AB19" s="121">
        <f>VLOOKUP(Y19,Textes!$E:$H,4,FALSE)</f>
        <v>12</v>
      </c>
      <c r="AC19" s="158"/>
      <c r="AD19" s="277"/>
      <c r="AE19" s="158"/>
      <c r="AF19" s="100"/>
      <c r="AG19" s="80"/>
      <c r="AH19" s="92"/>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row>
    <row r="20" spans="1:243" s="2" customFormat="1" ht="6" customHeight="1" x14ac:dyDescent="0.3">
      <c r="A20" s="1"/>
      <c r="B20" s="295"/>
      <c r="C20" s="295"/>
      <c r="D20" s="295"/>
      <c r="E20" s="295"/>
      <c r="F20" s="295"/>
      <c r="G20" s="196"/>
      <c r="H20" s="95"/>
      <c r="I20" s="258"/>
      <c r="J20" s="97"/>
      <c r="K20" s="280"/>
      <c r="L20" s="279"/>
      <c r="M20" s="280"/>
      <c r="N20" s="125"/>
      <c r="O20" s="117"/>
      <c r="P20" s="118"/>
      <c r="Q20" s="258"/>
      <c r="R20" s="98"/>
      <c r="S20" s="280"/>
      <c r="T20" s="279"/>
      <c r="U20" s="280"/>
      <c r="V20" s="127"/>
      <c r="W20" s="117"/>
      <c r="X20" s="116"/>
      <c r="Y20" s="258"/>
      <c r="Z20" s="122"/>
      <c r="AA20" s="296"/>
      <c r="AB20" s="250"/>
      <c r="AC20" s="280"/>
      <c r="AD20" s="279"/>
      <c r="AE20" s="280"/>
      <c r="AF20" s="100"/>
      <c r="AG20" s="80"/>
      <c r="AH20" s="92"/>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row>
    <row r="21" spans="1:243" s="2" customFormat="1" ht="6" customHeight="1" x14ac:dyDescent="0.3">
      <c r="A21" s="1"/>
      <c r="B21" s="42"/>
      <c r="C21" s="200"/>
      <c r="D21" s="39"/>
      <c r="E21" s="38"/>
      <c r="F21" s="39"/>
      <c r="G21" s="39"/>
      <c r="H21" s="22"/>
      <c r="I21" s="15"/>
      <c r="J21" s="21"/>
      <c r="K21" s="277"/>
      <c r="L21" s="277"/>
      <c r="M21" s="282"/>
      <c r="N21" s="40"/>
      <c r="O21" s="115"/>
      <c r="P21" s="108"/>
      <c r="Q21" s="133"/>
      <c r="R21" s="37"/>
      <c r="S21" s="277"/>
      <c r="T21" s="277"/>
      <c r="U21" s="277"/>
      <c r="V21" s="126"/>
      <c r="W21" s="115"/>
      <c r="X21" s="102"/>
      <c r="Y21" s="129"/>
      <c r="Z21" s="27"/>
      <c r="AA21" s="139"/>
      <c r="AB21" s="124"/>
      <c r="AC21" s="277"/>
      <c r="AD21" s="277"/>
      <c r="AE21" s="277"/>
      <c r="AF21" s="100"/>
      <c r="AG21" s="80"/>
      <c r="AH21" s="92"/>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row>
    <row r="22" spans="1:243" s="2" customFormat="1" ht="20.100000000000001" customHeight="1" x14ac:dyDescent="0.3">
      <c r="A22" s="1"/>
      <c r="B22" s="461" t="str">
        <f>T(Textes!A61)</f>
        <v>Stationnement</v>
      </c>
      <c r="C22" s="461"/>
      <c r="D22" s="461"/>
      <c r="E22" s="461"/>
      <c r="F22" s="461"/>
      <c r="G22" s="39"/>
      <c r="H22" s="22"/>
      <c r="I22" s="23" t="s">
        <v>22</v>
      </c>
      <c r="J22" s="21">
        <f>IF(N22=FALSE,VLOOKUP(I22,Textes!$E:$H,4,FALSE),"1")</f>
        <v>12</v>
      </c>
      <c r="K22" s="158"/>
      <c r="L22" s="277"/>
      <c r="M22" s="158"/>
      <c r="N22" s="40" t="b">
        <f>ISBLANK(I22)</f>
        <v>0</v>
      </c>
      <c r="O22" s="115"/>
      <c r="P22" s="108"/>
      <c r="Q22" s="23" t="s">
        <v>22</v>
      </c>
      <c r="R22" s="37">
        <f>IF(V22=FALSE,VLOOKUP(Q22,Textes!$E:$H,4,FALSE),"1")</f>
        <v>12</v>
      </c>
      <c r="S22" s="158"/>
      <c r="T22" s="277"/>
      <c r="U22" s="158"/>
      <c r="V22" s="126" t="b">
        <f>ISBLANK(Q22)</f>
        <v>0</v>
      </c>
      <c r="W22" s="115"/>
      <c r="X22" s="102"/>
      <c r="Y22" s="23" t="s">
        <v>22</v>
      </c>
      <c r="Z22" s="27" t="b">
        <f>ISBLANK(W22)</f>
        <v>1</v>
      </c>
      <c r="AA22" s="137">
        <v>0.5</v>
      </c>
      <c r="AB22" s="121">
        <f>VLOOKUP(Y22,Textes!$E:$H,4,FALSE)</f>
        <v>12</v>
      </c>
      <c r="AC22" s="158"/>
      <c r="AD22" s="277"/>
      <c r="AE22" s="158"/>
      <c r="AF22" s="100"/>
      <c r="AG22" s="80"/>
      <c r="AH22" s="92"/>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row>
    <row r="23" spans="1:243" s="2" customFormat="1" ht="6" customHeight="1" x14ac:dyDescent="0.3">
      <c r="A23" s="1"/>
      <c r="B23" s="295"/>
      <c r="C23" s="295"/>
      <c r="D23" s="295"/>
      <c r="E23" s="295"/>
      <c r="F23" s="295"/>
      <c r="G23" s="196"/>
      <c r="H23" s="95"/>
      <c r="I23" s="258"/>
      <c r="J23" s="97"/>
      <c r="K23" s="280"/>
      <c r="L23" s="279"/>
      <c r="M23" s="280"/>
      <c r="N23" s="125"/>
      <c r="O23" s="117"/>
      <c r="P23" s="118"/>
      <c r="Q23" s="258"/>
      <c r="R23" s="98"/>
      <c r="S23" s="280"/>
      <c r="T23" s="279"/>
      <c r="U23" s="280"/>
      <c r="V23" s="127"/>
      <c r="W23" s="117"/>
      <c r="X23" s="116"/>
      <c r="Y23" s="258"/>
      <c r="Z23" s="122"/>
      <c r="AA23" s="296"/>
      <c r="AB23" s="250"/>
      <c r="AC23" s="280"/>
      <c r="AD23" s="279"/>
      <c r="AE23" s="280"/>
      <c r="AF23" s="100"/>
      <c r="AG23" s="80"/>
      <c r="AH23" s="92"/>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row>
    <row r="24" spans="1:243" s="2" customFormat="1" ht="6" customHeight="1" x14ac:dyDescent="0.3">
      <c r="A24" s="1"/>
      <c r="B24" s="42"/>
      <c r="C24" s="200"/>
      <c r="D24" s="39"/>
      <c r="E24" s="38"/>
      <c r="F24" s="39"/>
      <c r="G24" s="39"/>
      <c r="H24" s="22"/>
      <c r="I24" s="15"/>
      <c r="J24" s="21"/>
      <c r="K24" s="277"/>
      <c r="L24" s="277"/>
      <c r="M24" s="282"/>
      <c r="N24" s="40"/>
      <c r="O24" s="115"/>
      <c r="P24" s="108"/>
      <c r="Q24" s="133"/>
      <c r="R24" s="37"/>
      <c r="S24" s="277"/>
      <c r="T24" s="277"/>
      <c r="U24" s="277"/>
      <c r="V24" s="126"/>
      <c r="W24" s="115"/>
      <c r="X24" s="102"/>
      <c r="Y24" s="129"/>
      <c r="Z24" s="27"/>
      <c r="AA24" s="139"/>
      <c r="AB24" s="124"/>
      <c r="AC24" s="277"/>
      <c r="AD24" s="277"/>
      <c r="AE24" s="277"/>
      <c r="AF24" s="100"/>
      <c r="AG24" s="80"/>
      <c r="AH24" s="92"/>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row>
    <row r="25" spans="1:243" s="2" customFormat="1" ht="20.100000000000001" customHeight="1" x14ac:dyDescent="0.3">
      <c r="A25" s="1"/>
      <c r="B25" s="461" t="str">
        <f>T(Textes!A62)</f>
        <v>Taxis / Autobus</v>
      </c>
      <c r="C25" s="461"/>
      <c r="D25" s="461"/>
      <c r="E25" s="461"/>
      <c r="F25" s="461"/>
      <c r="G25" s="39"/>
      <c r="H25" s="22"/>
      <c r="I25" s="23" t="s">
        <v>22</v>
      </c>
      <c r="J25" s="21">
        <f>IF(N25=FALSE,VLOOKUP(I25,Textes!$E:$H,4,FALSE),"1")</f>
        <v>12</v>
      </c>
      <c r="K25" s="158"/>
      <c r="L25" s="277"/>
      <c r="M25" s="158"/>
      <c r="N25" s="40" t="b">
        <f>ISBLANK(I25)</f>
        <v>0</v>
      </c>
      <c r="O25" s="115"/>
      <c r="P25" s="108"/>
      <c r="Q25" s="23" t="s">
        <v>22</v>
      </c>
      <c r="R25" s="37">
        <f>IF(V25=FALSE,VLOOKUP(Q25,Textes!$E:$H,4,FALSE),"1")</f>
        <v>12</v>
      </c>
      <c r="S25" s="158"/>
      <c r="T25" s="277"/>
      <c r="U25" s="158"/>
      <c r="V25" s="126" t="b">
        <f>ISBLANK(Q25)</f>
        <v>0</v>
      </c>
      <c r="W25" s="115"/>
      <c r="X25" s="102"/>
      <c r="Y25" s="23" t="s">
        <v>22</v>
      </c>
      <c r="Z25" s="27" t="b">
        <f>ISBLANK(W25)</f>
        <v>1</v>
      </c>
      <c r="AA25" s="137">
        <v>0.5</v>
      </c>
      <c r="AB25" s="121">
        <f>VLOOKUP(Y25,Textes!$E:$H,4,FALSE)</f>
        <v>12</v>
      </c>
      <c r="AC25" s="158"/>
      <c r="AD25" s="277"/>
      <c r="AE25" s="158"/>
      <c r="AF25" s="100"/>
      <c r="AG25" s="80"/>
      <c r="AH25" s="92"/>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row>
    <row r="26" spans="1:243" s="2" customFormat="1" ht="6" customHeight="1" x14ac:dyDescent="0.3">
      <c r="A26" s="1"/>
      <c r="B26" s="295"/>
      <c r="C26" s="295"/>
      <c r="D26" s="295"/>
      <c r="E26" s="295"/>
      <c r="F26" s="295"/>
      <c r="G26" s="196"/>
      <c r="H26" s="95"/>
      <c r="I26" s="258"/>
      <c r="J26" s="97"/>
      <c r="K26" s="280"/>
      <c r="L26" s="279"/>
      <c r="M26" s="280"/>
      <c r="N26" s="125"/>
      <c r="O26" s="117"/>
      <c r="P26" s="118"/>
      <c r="Q26" s="258"/>
      <c r="R26" s="98"/>
      <c r="S26" s="280"/>
      <c r="T26" s="279"/>
      <c r="U26" s="280"/>
      <c r="V26" s="127"/>
      <c r="W26" s="117"/>
      <c r="X26" s="116"/>
      <c r="Y26" s="258"/>
      <c r="Z26" s="122"/>
      <c r="AA26" s="296"/>
      <c r="AB26" s="250"/>
      <c r="AC26" s="280"/>
      <c r="AD26" s="279"/>
      <c r="AE26" s="280"/>
      <c r="AF26" s="100"/>
      <c r="AG26" s="80"/>
      <c r="AH26" s="92"/>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row>
    <row r="27" spans="1:243" s="2" customFormat="1" ht="6" customHeight="1" x14ac:dyDescent="0.3">
      <c r="A27" s="1"/>
      <c r="B27" s="42"/>
      <c r="C27" s="200"/>
      <c r="D27" s="39"/>
      <c r="E27" s="38"/>
      <c r="F27" s="39"/>
      <c r="G27" s="39"/>
      <c r="H27" s="22"/>
      <c r="I27" s="15"/>
      <c r="J27" s="21"/>
      <c r="K27" s="277"/>
      <c r="L27" s="277"/>
      <c r="M27" s="282"/>
      <c r="N27" s="40"/>
      <c r="O27" s="115"/>
      <c r="P27" s="108"/>
      <c r="Q27" s="133"/>
      <c r="R27" s="37"/>
      <c r="S27" s="277"/>
      <c r="T27" s="277"/>
      <c r="U27" s="277"/>
      <c r="V27" s="126"/>
      <c r="W27" s="115"/>
      <c r="X27" s="102"/>
      <c r="Y27" s="129"/>
      <c r="Z27" s="27"/>
      <c r="AA27" s="139"/>
      <c r="AB27" s="124"/>
      <c r="AC27" s="277"/>
      <c r="AD27" s="277"/>
      <c r="AE27" s="277"/>
      <c r="AF27" s="100"/>
      <c r="AG27" s="80"/>
      <c r="AH27" s="92"/>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row>
    <row r="28" spans="1:243" s="2" customFormat="1" ht="20.100000000000001" customHeight="1" x14ac:dyDescent="0.3">
      <c r="A28" s="1"/>
      <c r="B28" s="461" t="str">
        <f>T(Textes!A34)</f>
        <v>Autres :</v>
      </c>
      <c r="C28" s="461"/>
      <c r="D28" s="461"/>
      <c r="E28" s="461"/>
      <c r="F28" s="202"/>
      <c r="G28" s="39"/>
      <c r="H28" s="22"/>
      <c r="I28" s="23" t="s">
        <v>22</v>
      </c>
      <c r="J28" s="21">
        <f>IF(N28=FALSE,VLOOKUP(I28,Textes!$E:$H,4,FALSE),"1")</f>
        <v>12</v>
      </c>
      <c r="K28" s="158"/>
      <c r="L28" s="277"/>
      <c r="M28" s="158"/>
      <c r="N28" s="40" t="b">
        <f>ISBLANK(I28)</f>
        <v>0</v>
      </c>
      <c r="O28" s="115"/>
      <c r="P28" s="108"/>
      <c r="Q28" s="23" t="s">
        <v>22</v>
      </c>
      <c r="R28" s="37">
        <f>IF(V28=FALSE,VLOOKUP(Q28,Textes!$E:$H,4,FALSE),"1")</f>
        <v>12</v>
      </c>
      <c r="S28" s="158"/>
      <c r="T28" s="277"/>
      <c r="U28" s="158"/>
      <c r="V28" s="126" t="b">
        <f>ISBLANK(Q28)</f>
        <v>0</v>
      </c>
      <c r="W28" s="115"/>
      <c r="X28" s="102"/>
      <c r="Y28" s="23" t="s">
        <v>22</v>
      </c>
      <c r="Z28" s="27" t="b">
        <f>ISBLANK(W28)</f>
        <v>1</v>
      </c>
      <c r="AA28" s="137">
        <v>0.5</v>
      </c>
      <c r="AB28" s="121">
        <f>VLOOKUP(Y28,Textes!$E:$H,4,FALSE)</f>
        <v>12</v>
      </c>
      <c r="AC28" s="158"/>
      <c r="AD28" s="277"/>
      <c r="AE28" s="158"/>
      <c r="AF28" s="100"/>
      <c r="AG28" s="80"/>
      <c r="AH28" s="92"/>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row>
    <row r="29" spans="1:243" s="2" customFormat="1" ht="6" customHeight="1" x14ac:dyDescent="0.3">
      <c r="A29" s="1"/>
      <c r="B29" s="295"/>
      <c r="C29" s="295"/>
      <c r="D29" s="295"/>
      <c r="E29" s="295"/>
      <c r="F29" s="297"/>
      <c r="G29" s="196"/>
      <c r="H29" s="95"/>
      <c r="I29" s="258"/>
      <c r="J29" s="97"/>
      <c r="K29" s="280"/>
      <c r="L29" s="279"/>
      <c r="M29" s="280"/>
      <c r="N29" s="125"/>
      <c r="O29" s="117"/>
      <c r="P29" s="118"/>
      <c r="Q29" s="258"/>
      <c r="R29" s="98"/>
      <c r="S29" s="280"/>
      <c r="T29" s="279"/>
      <c r="U29" s="280"/>
      <c r="V29" s="127"/>
      <c r="W29" s="117"/>
      <c r="X29" s="116"/>
      <c r="Y29" s="258"/>
      <c r="Z29" s="122"/>
      <c r="AA29" s="296"/>
      <c r="AB29" s="250"/>
      <c r="AC29" s="280"/>
      <c r="AD29" s="279"/>
      <c r="AE29" s="280"/>
      <c r="AF29" s="100"/>
      <c r="AG29" s="80"/>
      <c r="AH29" s="92"/>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row>
    <row r="30" spans="1:243" s="2" customFormat="1" ht="6" customHeight="1" x14ac:dyDescent="0.3">
      <c r="A30" s="1"/>
      <c r="B30" s="39"/>
      <c r="C30" s="200"/>
      <c r="D30" s="39"/>
      <c r="E30" s="39"/>
      <c r="F30" s="39"/>
      <c r="G30" s="39"/>
      <c r="H30" s="22"/>
      <c r="I30" s="15"/>
      <c r="J30" s="21"/>
      <c r="K30" s="277"/>
      <c r="L30" s="277"/>
      <c r="M30" s="282"/>
      <c r="N30" s="40"/>
      <c r="O30" s="115"/>
      <c r="P30" s="108"/>
      <c r="Q30" s="133"/>
      <c r="R30" s="37"/>
      <c r="S30" s="277"/>
      <c r="T30" s="277"/>
      <c r="U30" s="277"/>
      <c r="V30" s="126"/>
      <c r="W30" s="115"/>
      <c r="X30" s="102"/>
      <c r="Y30" s="129"/>
      <c r="Z30" s="27"/>
      <c r="AA30" s="139"/>
      <c r="AB30" s="124"/>
      <c r="AC30" s="277"/>
      <c r="AD30" s="277"/>
      <c r="AE30" s="277"/>
      <c r="AF30" s="100"/>
      <c r="AG30" s="80"/>
      <c r="AH30" s="92"/>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row>
    <row r="31" spans="1:243" s="2" customFormat="1" ht="20.100000000000001" customHeight="1" x14ac:dyDescent="0.3">
      <c r="A31" s="1"/>
      <c r="B31" s="461" t="str">
        <f>T(Textes!A34)</f>
        <v>Autres :</v>
      </c>
      <c r="C31" s="461"/>
      <c r="D31" s="461"/>
      <c r="E31" s="461"/>
      <c r="F31" s="202"/>
      <c r="G31" s="39"/>
      <c r="H31" s="22"/>
      <c r="I31" s="23" t="s">
        <v>22</v>
      </c>
      <c r="J31" s="21">
        <f>IF(N31=FALSE,VLOOKUP(I31,Textes!$E:$H,4,FALSE),"1")</f>
        <v>12</v>
      </c>
      <c r="K31" s="158"/>
      <c r="L31" s="277"/>
      <c r="M31" s="158"/>
      <c r="N31" s="40" t="b">
        <f>ISBLANK(I31)</f>
        <v>0</v>
      </c>
      <c r="O31" s="115"/>
      <c r="P31" s="108"/>
      <c r="Q31" s="23" t="s">
        <v>22</v>
      </c>
      <c r="R31" s="37">
        <f>IF(V31=FALSE,VLOOKUP(Q31,Textes!$E:$H,4,FALSE),"1")</f>
        <v>12</v>
      </c>
      <c r="S31" s="158"/>
      <c r="T31" s="277"/>
      <c r="U31" s="158"/>
      <c r="V31" s="126" t="b">
        <f>ISBLANK(Q31)</f>
        <v>0</v>
      </c>
      <c r="W31" s="115"/>
      <c r="X31" s="102"/>
      <c r="Y31" s="23" t="s">
        <v>22</v>
      </c>
      <c r="Z31" s="27" t="b">
        <f>ISBLANK(W31)</f>
        <v>1</v>
      </c>
      <c r="AA31" s="137">
        <v>0.5</v>
      </c>
      <c r="AB31" s="121">
        <f>VLOOKUP(Y31,Textes!$E:$H,4,FALSE)</f>
        <v>12</v>
      </c>
      <c r="AC31" s="158"/>
      <c r="AD31" s="277"/>
      <c r="AE31" s="158"/>
      <c r="AF31" s="100"/>
      <c r="AG31" s="80"/>
      <c r="AH31" s="92"/>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row>
    <row r="32" spans="1:243" s="2" customFormat="1" ht="6" customHeight="1" x14ac:dyDescent="0.3">
      <c r="A32" s="1"/>
      <c r="B32" s="295"/>
      <c r="C32" s="295"/>
      <c r="D32" s="295"/>
      <c r="E32" s="295"/>
      <c r="F32" s="297"/>
      <c r="G32" s="196"/>
      <c r="H32" s="95"/>
      <c r="I32" s="258"/>
      <c r="J32" s="97"/>
      <c r="K32" s="280"/>
      <c r="L32" s="279"/>
      <c r="M32" s="280"/>
      <c r="N32" s="125"/>
      <c r="O32" s="117"/>
      <c r="P32" s="118"/>
      <c r="Q32" s="258"/>
      <c r="R32" s="98"/>
      <c r="S32" s="280"/>
      <c r="T32" s="279"/>
      <c r="U32" s="280"/>
      <c r="V32" s="127"/>
      <c r="W32" s="117"/>
      <c r="X32" s="116"/>
      <c r="Y32" s="258"/>
      <c r="Z32" s="122"/>
      <c r="AA32" s="296"/>
      <c r="AB32" s="250"/>
      <c r="AC32" s="280"/>
      <c r="AD32" s="279"/>
      <c r="AE32" s="280"/>
      <c r="AF32" s="100"/>
      <c r="AG32" s="80"/>
      <c r="AH32" s="92"/>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row>
    <row r="33" spans="1:243" s="2" customFormat="1" ht="6" customHeight="1" x14ac:dyDescent="0.3">
      <c r="A33" s="1"/>
      <c r="B33" s="39"/>
      <c r="C33" s="201"/>
      <c r="D33" s="201"/>
      <c r="E33" s="201"/>
      <c r="F33" s="42"/>
      <c r="G33" s="39"/>
      <c r="H33" s="22"/>
      <c r="I33" s="37"/>
      <c r="J33" s="37"/>
      <c r="K33" s="277"/>
      <c r="L33" s="277"/>
      <c r="M33" s="282"/>
      <c r="N33" s="40"/>
      <c r="O33" s="115"/>
      <c r="P33" s="108"/>
      <c r="Q33" s="99"/>
      <c r="R33" s="37"/>
      <c r="S33" s="171"/>
      <c r="T33" s="277"/>
      <c r="U33" s="171"/>
      <c r="V33" s="126"/>
      <c r="W33" s="115"/>
      <c r="X33" s="102"/>
      <c r="Y33" s="99"/>
      <c r="Z33" s="28"/>
      <c r="AA33" s="140"/>
      <c r="AB33" s="124"/>
      <c r="AC33" s="277"/>
      <c r="AD33" s="277"/>
      <c r="AE33" s="171"/>
      <c r="AF33" s="104"/>
      <c r="AG33" s="80"/>
      <c r="AH33" s="92"/>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row>
    <row r="34" spans="1:243" s="2" customFormat="1" ht="20.100000000000001" customHeight="1" x14ac:dyDescent="0.3">
      <c r="A34" s="1"/>
      <c r="B34" s="461" t="str">
        <f>T(Textes!A34)</f>
        <v>Autres :</v>
      </c>
      <c r="C34" s="461"/>
      <c r="D34" s="461"/>
      <c r="E34" s="461"/>
      <c r="F34" s="202"/>
      <c r="G34" s="39"/>
      <c r="H34" s="22"/>
      <c r="I34" s="23" t="s">
        <v>22</v>
      </c>
      <c r="J34" s="21">
        <f>IF(N34=FALSE,VLOOKUP(I34,Textes!$E:$H,4,FALSE),"1")</f>
        <v>12</v>
      </c>
      <c r="K34" s="158"/>
      <c r="L34" s="277"/>
      <c r="M34" s="158"/>
      <c r="N34" s="40" t="b">
        <f>ISBLANK(I34)</f>
        <v>0</v>
      </c>
      <c r="O34" s="115"/>
      <c r="P34" s="108"/>
      <c r="Q34" s="23" t="s">
        <v>22</v>
      </c>
      <c r="R34" s="37">
        <f>IF(V34=FALSE,VLOOKUP(Q34,Textes!$E:$H,4,FALSE),"1")</f>
        <v>12</v>
      </c>
      <c r="S34" s="158"/>
      <c r="T34" s="277"/>
      <c r="U34" s="158"/>
      <c r="V34" s="25" t="b">
        <f>ISBLANK(Q34)</f>
        <v>0</v>
      </c>
      <c r="W34" s="115"/>
      <c r="X34" s="102"/>
      <c r="Y34" s="23" t="s">
        <v>22</v>
      </c>
      <c r="Z34" s="28" t="b">
        <f>ISBLANK(W34)</f>
        <v>1</v>
      </c>
      <c r="AA34" s="137">
        <v>0.5</v>
      </c>
      <c r="AB34" s="121">
        <f>VLOOKUP(Y34,Textes!$E:$H,4,FALSE)</f>
        <v>12</v>
      </c>
      <c r="AC34" s="158"/>
      <c r="AD34" s="277"/>
      <c r="AE34" s="158"/>
      <c r="AF34" s="104"/>
      <c r="AG34" s="80"/>
      <c r="AH34" s="92"/>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row>
    <row r="35" spans="1:243" s="2" customFormat="1" ht="6" customHeight="1" x14ac:dyDescent="0.3">
      <c r="A35" s="1"/>
      <c r="B35" s="298"/>
      <c r="C35" s="298"/>
      <c r="D35" s="298"/>
      <c r="E35" s="298"/>
      <c r="F35" s="299"/>
      <c r="G35" s="39"/>
      <c r="H35" s="22"/>
      <c r="I35" s="99"/>
      <c r="J35" s="21"/>
      <c r="K35" s="165"/>
      <c r="L35" s="170"/>
      <c r="M35" s="171"/>
      <c r="N35" s="300"/>
      <c r="O35" s="115"/>
      <c r="P35" s="108"/>
      <c r="Q35" s="99"/>
      <c r="R35" s="37"/>
      <c r="S35" s="165"/>
      <c r="T35" s="170"/>
      <c r="U35" s="165"/>
      <c r="V35" s="114"/>
      <c r="W35" s="115"/>
      <c r="X35" s="102"/>
      <c r="Y35" s="99"/>
      <c r="Z35" s="104"/>
      <c r="AA35" s="101"/>
      <c r="AB35" s="240"/>
      <c r="AC35" s="165"/>
      <c r="AD35" s="170"/>
      <c r="AE35" s="165"/>
      <c r="AF35" s="104"/>
      <c r="AG35" s="80"/>
      <c r="AH35" s="92"/>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row>
    <row r="36" spans="1:243" s="2" customFormat="1" ht="6" customHeight="1" x14ac:dyDescent="0.3">
      <c r="A36" s="1"/>
      <c r="B36" s="39"/>
      <c r="C36" s="39"/>
      <c r="D36" s="39"/>
      <c r="E36" s="39"/>
      <c r="F36" s="203"/>
      <c r="G36" s="39"/>
      <c r="I36" s="25"/>
      <c r="J36" s="25"/>
      <c r="K36" s="170"/>
      <c r="L36" s="170"/>
      <c r="M36" s="282"/>
      <c r="N36" s="106"/>
      <c r="O36" s="119"/>
      <c r="P36" s="106"/>
      <c r="Q36" s="134"/>
      <c r="R36" s="126"/>
      <c r="S36" s="170"/>
      <c r="T36" s="170"/>
      <c r="U36" s="170"/>
      <c r="V36" s="114"/>
      <c r="W36" s="119"/>
      <c r="X36" s="105"/>
      <c r="Y36" s="99"/>
      <c r="Z36" s="104"/>
      <c r="AA36" s="104"/>
      <c r="AB36" s="103"/>
      <c r="AC36" s="170"/>
      <c r="AD36" s="170"/>
      <c r="AE36" s="170"/>
      <c r="AF36" s="104"/>
      <c r="AG36" s="80"/>
      <c r="AH36" s="92"/>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row>
    <row r="37" spans="1:243" s="2" customFormat="1" ht="20.100000000000001" customHeight="1" x14ac:dyDescent="0.3">
      <c r="A37" s="1"/>
      <c r="B37" s="39"/>
      <c r="C37" s="39"/>
      <c r="D37" s="39"/>
      <c r="E37" s="39"/>
      <c r="F37" s="301"/>
      <c r="G37" s="39"/>
      <c r="I37" s="25"/>
      <c r="J37" s="25"/>
      <c r="K37" s="302"/>
      <c r="L37" s="302"/>
      <c r="M37" s="170"/>
      <c r="N37" s="106"/>
      <c r="O37" s="119"/>
      <c r="P37" s="106"/>
      <c r="Q37" s="134"/>
      <c r="R37" s="106"/>
      <c r="S37" s="170"/>
      <c r="T37" s="170"/>
      <c r="U37" s="170"/>
      <c r="V37" s="114"/>
      <c r="W37" s="119"/>
      <c r="X37" s="105"/>
      <c r="Y37" s="135"/>
      <c r="Z37" s="100"/>
      <c r="AA37" s="105"/>
      <c r="AB37" s="105"/>
      <c r="AC37" s="170"/>
      <c r="AD37" s="170"/>
      <c r="AE37" s="170"/>
      <c r="AF37" s="100"/>
      <c r="AG37" s="80"/>
      <c r="AH37" s="92"/>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row>
    <row r="38" spans="1:243" s="2" customFormat="1" ht="12" customHeight="1" x14ac:dyDescent="0.3">
      <c r="A38" s="1"/>
      <c r="B38" s="39"/>
      <c r="C38" s="39"/>
      <c r="D38" s="39"/>
      <c r="E38" s="39"/>
      <c r="F38" s="301"/>
      <c r="G38" s="39"/>
      <c r="I38" s="25"/>
      <c r="J38" s="25"/>
      <c r="K38" s="288">
        <f>K39/12</f>
        <v>0</v>
      </c>
      <c r="L38" s="288"/>
      <c r="M38" s="288">
        <f>M39/12</f>
        <v>0</v>
      </c>
      <c r="N38" s="106"/>
      <c r="O38" s="119"/>
      <c r="P38" s="106"/>
      <c r="Q38" s="134"/>
      <c r="R38" s="106"/>
      <c r="S38" s="288">
        <f>S39/12</f>
        <v>0</v>
      </c>
      <c r="T38" s="288"/>
      <c r="U38" s="288">
        <f>U39/12</f>
        <v>0</v>
      </c>
      <c r="V38" s="114"/>
      <c r="W38" s="119"/>
      <c r="X38" s="107"/>
      <c r="Y38" s="134"/>
      <c r="Z38" s="100"/>
      <c r="AA38" s="100"/>
      <c r="AB38" s="106"/>
      <c r="AC38" s="288">
        <f>AC39/12</f>
        <v>0</v>
      </c>
      <c r="AD38" s="289"/>
      <c r="AE38" s="288">
        <f>AE39/12</f>
        <v>0</v>
      </c>
      <c r="AF38" s="100"/>
      <c r="AG38" s="80"/>
      <c r="AH38" s="92"/>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row>
    <row r="39" spans="1:243" s="2" customFormat="1" ht="12" customHeight="1" x14ac:dyDescent="0.3">
      <c r="A39" s="1"/>
      <c r="B39" s="195"/>
      <c r="C39" s="195"/>
      <c r="D39" s="195"/>
      <c r="E39" s="195"/>
      <c r="F39" s="270"/>
      <c r="G39" s="195"/>
      <c r="H39" s="29"/>
      <c r="I39" s="303"/>
      <c r="J39" s="303"/>
      <c r="K39" s="291">
        <f>SUM($J$7*K7,$J$10*K10,$J$13*K13,$J$16*K16,$J$19*K19,$J$22*K22,$J$25*K25,$J$28*K28,$J$31*K31,$J$34*K34)</f>
        <v>0</v>
      </c>
      <c r="L39" s="291"/>
      <c r="M39" s="291">
        <f>SUM($J$7*M7,$J$10*M10,$J$13*M13,$J$16*M16,$J$19*M19,$J$22*M22,$J$25*M25,$J$28*M28,$J$31*M31,$J$34*M34)</f>
        <v>0</v>
      </c>
      <c r="N39" s="111"/>
      <c r="O39" s="106"/>
      <c r="P39" s="111"/>
      <c r="Q39" s="131"/>
      <c r="R39" s="111"/>
      <c r="S39" s="291">
        <f>SUM($R$7*S7,$R$10*S10,$R$13*S13,$R$16*S16,$R$19*S19,$R$22*S22,$R$25*S25,$R$28*S28,$R$31*S31,$R$34*S34)</f>
        <v>0</v>
      </c>
      <c r="T39" s="291"/>
      <c r="U39" s="291">
        <f>SUM($R$7*U7,$R$10*U10,$R$13*U13,$R$16*U16,$R$19*U19,$R$22*U22,$R$25*U25,$R$28*U28,$R$31*U31,$R$34*U34)</f>
        <v>0</v>
      </c>
      <c r="V39" s="112"/>
      <c r="W39" s="106"/>
      <c r="X39" s="110"/>
      <c r="Y39" s="131"/>
      <c r="Z39" s="112"/>
      <c r="AA39" s="112"/>
      <c r="AB39" s="111"/>
      <c r="AC39" s="291">
        <f>SUM($AB$7*AC7,$AB$10*AC10,$AB$13*AC13,$AB$16*AC16,$AB$19*AC19,$AB$22*AC22,$AB$25*AC25,$AB$28*AC28,$AB$31*AC31,$AB$34*AC34)</f>
        <v>0</v>
      </c>
      <c r="AD39" s="291"/>
      <c r="AE39" s="291">
        <f>SUM($AB$7*AE7,$AB$10*AE10,$AB$13*AE13,$AB$16*AE16,$AB$19*AE19,$AB$22*AE22,$AB$25*AE25,$AB$28*AE28,$AB$31*AE31,$AB$34*AE34)</f>
        <v>0</v>
      </c>
      <c r="AF39" s="112"/>
      <c r="AG39" s="80"/>
      <c r="AH39" s="92"/>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row>
    <row r="40" spans="1:243" s="2" customFormat="1" ht="20.100000000000001" customHeight="1" x14ac:dyDescent="0.3">
      <c r="A40" s="1"/>
      <c r="B40" s="195"/>
      <c r="C40" s="460" t="str">
        <f>T(Textes!A35)</f>
        <v>Total partiel</v>
      </c>
      <c r="D40" s="460"/>
      <c r="E40" s="460"/>
      <c r="F40" s="460"/>
      <c r="G40" s="460"/>
      <c r="H40" s="29"/>
      <c r="I40" s="30" t="s">
        <v>22</v>
      </c>
      <c r="J40" s="29"/>
      <c r="K40" s="274">
        <f>$K$39/(VLOOKUP($I$40,Textes!$E:$H,4,FALSE))</f>
        <v>0</v>
      </c>
      <c r="L40" s="274"/>
      <c r="M40" s="274">
        <f>$M$39/(VLOOKUP($I$40,Textes!$E:$H,4,FALSE))</f>
        <v>0</v>
      </c>
      <c r="N40" s="111"/>
      <c r="O40" s="106"/>
      <c r="P40" s="111"/>
      <c r="Q40" s="30" t="s">
        <v>22</v>
      </c>
      <c r="R40" s="111"/>
      <c r="S40" s="274">
        <f>$S$39/(VLOOKUP($Q$40,Textes!$E:$H,4,FALSE))</f>
        <v>0</v>
      </c>
      <c r="T40" s="274"/>
      <c r="U40" s="274">
        <f>$U$39/(VLOOKUP($Q$40,Textes!$E:$H,4,FALSE))</f>
        <v>0</v>
      </c>
      <c r="V40" s="112"/>
      <c r="W40" s="106"/>
      <c r="X40" s="304"/>
      <c r="Y40" s="30" t="s">
        <v>22</v>
      </c>
      <c r="Z40" s="112"/>
      <c r="AA40" s="112"/>
      <c r="AB40" s="111"/>
      <c r="AC40" s="274">
        <f>$AC$39/(VLOOKUP($Y$40,Textes!$E:$H,4,FALSE))</f>
        <v>0</v>
      </c>
      <c r="AD40" s="274"/>
      <c r="AE40" s="274">
        <f>$AE$39/(VLOOKUP($Y$40,Textes!$E:$H,4,FALSE))</f>
        <v>0</v>
      </c>
      <c r="AF40" s="112"/>
      <c r="AG40" s="80"/>
      <c r="AH40" s="92"/>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row>
    <row r="41" spans="1:243" s="2" customFormat="1" ht="12" customHeight="1" x14ac:dyDescent="0.3">
      <c r="A41" s="1"/>
      <c r="B41" s="195"/>
      <c r="C41" s="195"/>
      <c r="D41" s="195"/>
      <c r="E41" s="195"/>
      <c r="F41" s="204"/>
      <c r="G41" s="195"/>
      <c r="H41" s="29"/>
      <c r="I41" s="29"/>
      <c r="J41" s="29"/>
      <c r="K41" s="112"/>
      <c r="L41" s="112"/>
      <c r="M41" s="112"/>
      <c r="N41" s="112"/>
      <c r="O41" s="114"/>
      <c r="P41" s="112"/>
      <c r="Q41" s="112"/>
      <c r="R41" s="112"/>
      <c r="S41" s="305"/>
      <c r="T41" s="305"/>
      <c r="U41" s="305"/>
      <c r="V41" s="112"/>
      <c r="W41" s="114"/>
      <c r="X41" s="112"/>
      <c r="Y41" s="112"/>
      <c r="Z41" s="112"/>
      <c r="AA41" s="112"/>
      <c r="AB41" s="112"/>
      <c r="AC41" s="112"/>
      <c r="AD41" s="112"/>
      <c r="AE41" s="112"/>
      <c r="AF41" s="112"/>
      <c r="AG41" s="80"/>
      <c r="AH41" s="92"/>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row>
    <row r="42" spans="1:243" s="2" customFormat="1" ht="38.1" customHeight="1" x14ac:dyDescent="0.25">
      <c r="A42" s="1"/>
      <c r="B42" s="87" t="str">
        <f>IF(Accueil!$C$12="","","1-"&amp;Textes!$A$124)&amp;IF(Accueil!$C$14=Textes!$A$39,"    2-"&amp;T(Textes!$A$120),"")</f>
        <v xml:space="preserve">    2-Estimation des dépenses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92"/>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row>
    <row r="43" spans="1:243" ht="25.5" customHeight="1" x14ac:dyDescent="0.25">
      <c r="K43" s="92"/>
      <c r="L43" s="92"/>
      <c r="M43" s="92"/>
      <c r="N43" s="92"/>
      <c r="O43" s="92"/>
      <c r="P43" s="92"/>
      <c r="Q43" s="92"/>
      <c r="R43" s="92"/>
      <c r="S43" s="92"/>
      <c r="T43" s="92"/>
      <c r="U43" s="92"/>
      <c r="V43" s="92"/>
      <c r="W43" s="92"/>
      <c r="X43" s="92"/>
      <c r="Y43" s="93"/>
      <c r="Z43" s="91"/>
      <c r="AA43" s="89"/>
      <c r="AB43" s="431" t="str">
        <f>H3</f>
        <v/>
      </c>
      <c r="AC43" s="431">
        <f>ROUND(SUM($AB$7*AC7*AA7,$AB$10*AC10*AA10,$AB$13*AC13*AA13,$AB$16*AC16*AA16,$AB$19*AC19*AA19,$AB$22*AC22*AA22,$AB$25*AC25*AA25,$AB$28*AC28*AA28,$AB$31*AC31*AA31,$AB$34*AC34*AA34),2)/12</f>
        <v>0</v>
      </c>
      <c r="AD43" s="431"/>
      <c r="AE43" s="431">
        <f>SUM($AB$7*AE7*AA7,$AB$10*AE10*AA10,$AB$13*AE13*AA13,$AB$16*AE16*AA16,$AB$19*AE19*AA19,$AB$22*AE22*AA22,$AB$25*AE25*AA25,$AB$28*AE28*AA28,$AB$31*AE31*AA31,$AB$34*AE34*AA34)/12</f>
        <v>0</v>
      </c>
      <c r="AF43" s="89"/>
      <c r="AG43" s="89"/>
      <c r="AH43" s="89"/>
    </row>
    <row r="44" spans="1:243" ht="25.5" customHeight="1" x14ac:dyDescent="0.25">
      <c r="K44" s="92"/>
      <c r="L44" s="92"/>
      <c r="M44" s="92"/>
      <c r="N44" s="92"/>
      <c r="O44" s="92"/>
      <c r="P44" s="92"/>
      <c r="Q44" s="92"/>
      <c r="R44" s="92"/>
      <c r="S44" s="92"/>
      <c r="T44" s="92"/>
      <c r="U44" s="92"/>
      <c r="V44" s="92"/>
      <c r="W44" s="92"/>
      <c r="X44" s="92"/>
      <c r="Y44" s="93"/>
      <c r="Z44" s="91"/>
      <c r="AA44" s="89"/>
      <c r="AB44" s="431" t="str">
        <f>P3</f>
        <v/>
      </c>
      <c r="AC44" s="431">
        <f>AC38-AC43</f>
        <v>0</v>
      </c>
      <c r="AD44" s="431"/>
      <c r="AE44" s="431">
        <f>AE38-AE43</f>
        <v>0</v>
      </c>
      <c r="AF44" s="89"/>
      <c r="AG44" s="89"/>
      <c r="AH44" s="89"/>
    </row>
    <row r="45" spans="1:243" ht="25.5" customHeight="1" x14ac:dyDescent="0.25">
      <c r="K45" s="92"/>
      <c r="L45" s="92"/>
      <c r="M45" s="92"/>
      <c r="N45" s="92"/>
      <c r="O45" s="92"/>
      <c r="P45" s="92"/>
      <c r="Q45" s="92"/>
      <c r="R45" s="92"/>
      <c r="S45" s="92"/>
      <c r="T45" s="92"/>
      <c r="U45" s="92"/>
      <c r="V45" s="92"/>
      <c r="W45" s="92"/>
      <c r="X45" s="92"/>
      <c r="Y45" s="92"/>
      <c r="Z45" s="91"/>
      <c r="AA45" s="89"/>
      <c r="AB45" s="89"/>
      <c r="AC45" s="433">
        <f>SUM($AB$7*AE7,$AB$10*AE10,$AB$13*AE13,$AB$16*AE16,$AB$19*AE19,$AB$22*AE22,$AB$25*AE25,$AB$28*AE28,$AB$31*AE31,$AB$34*AE34)/12</f>
        <v>0</v>
      </c>
      <c r="AD45" s="89"/>
      <c r="AE45" s="89"/>
      <c r="AF45" s="89"/>
      <c r="AG45" s="89"/>
      <c r="AH45" s="89"/>
    </row>
    <row r="46" spans="1:243" ht="25.5" customHeight="1" x14ac:dyDescent="0.25">
      <c r="K46" s="92"/>
      <c r="L46" s="92"/>
      <c r="M46" s="92"/>
      <c r="N46" s="92"/>
      <c r="O46" s="92"/>
      <c r="P46" s="92"/>
      <c r="Q46" s="92"/>
      <c r="R46" s="92"/>
      <c r="S46" s="92"/>
      <c r="T46" s="92"/>
      <c r="U46" s="92"/>
      <c r="V46" s="92"/>
      <c r="W46" s="92"/>
      <c r="X46" s="92"/>
      <c r="Y46" s="92"/>
      <c r="Z46" s="91"/>
      <c r="AA46" s="89"/>
      <c r="AB46" s="89"/>
      <c r="AC46" s="89"/>
      <c r="AD46" s="89"/>
      <c r="AE46" s="89"/>
      <c r="AF46" s="89"/>
      <c r="AG46" s="89"/>
      <c r="AH46" s="89"/>
    </row>
    <row r="47" spans="1:243" ht="25.5" customHeight="1" x14ac:dyDescent="0.25">
      <c r="AA47" s="89"/>
      <c r="AB47" s="89"/>
      <c r="AC47" s="89"/>
      <c r="AD47" s="89"/>
      <c r="AE47" s="89"/>
      <c r="AF47" s="89"/>
      <c r="AG47" s="89"/>
      <c r="AH47" s="89"/>
    </row>
  </sheetData>
  <sheetProtection algorithmName="SHA-512" hashValue="mTQeOB6r1ofsJMXOE+WFYurkI59hWi3GgcOOlqt5RI/LtmzCu4RKthtKhw2zsmjvnl9DhKqjG/Cvmk6S2Fb41g==" saltValue="8hmtXmHRl3YdoHbIMUyNhw==" spinCount="100000" sheet="1" objects="1" scenarios="1" selectLockedCells="1"/>
  <mergeCells count="17">
    <mergeCell ref="X3:AF4"/>
    <mergeCell ref="H3:N4"/>
    <mergeCell ref="P3:V4"/>
    <mergeCell ref="B31:E31"/>
    <mergeCell ref="B34:E34"/>
    <mergeCell ref="Z5:AB5"/>
    <mergeCell ref="C40:G40"/>
    <mergeCell ref="B3:F4"/>
    <mergeCell ref="G3:G4"/>
    <mergeCell ref="B10:F10"/>
    <mergeCell ref="B13:F13"/>
    <mergeCell ref="B16:F16"/>
    <mergeCell ref="B19:F19"/>
    <mergeCell ref="B22:F22"/>
    <mergeCell ref="B7:F7"/>
    <mergeCell ref="B25:F25"/>
    <mergeCell ref="B28:E28"/>
  </mergeCells>
  <conditionalFormatting sqref="S36:U37 AD36:AE37">
    <cfRule type="expression" dxfId="137" priority="45">
      <formula>#REF!="x"</formula>
    </cfRule>
  </conditionalFormatting>
  <conditionalFormatting sqref="P40 R40 P7 R7 P10:P11 R10:R11 P13:P14 R13:R14 P16:P17 R16:R17 P19:P20 R19:R20 P22:P23 R22:R23 P25:P26 R25:R26 P28:P29 R28:R29 T7 AD7 T10:T11 AD10:AD11 T13:T14 AD13:AD14 T16:T17 AD16:AD17 T19:T20 AD19:AD20 T22:T23 AD22:AD23 T25:T26 AD25:AD26 T28:T29 AD28:AD29 P38:R39 P36:U37 AD36:AE37 P41:U41 AD41:AE41 P6:U6 AD6:AE6 P8:U9 AD8:AE9 P12:U12 AD12:AE12 P15:U15 AD15:AE15 P18:U18 AD18:AE18 P21:U21 AD21:AE21 P24:U24 AD24:AE24 P27:U27 AD27:AE27 P30:U30 AD30:AE30 P33:U33 AD33:AE33 V6:V41">
    <cfRule type="expression" dxfId="136" priority="44">
      <formula>#REF!="x"</formula>
    </cfRule>
  </conditionalFormatting>
  <conditionalFormatting sqref="S38:U38 AD38:AE38">
    <cfRule type="expression" dxfId="135" priority="36">
      <formula>#REF!="3"</formula>
    </cfRule>
  </conditionalFormatting>
  <conditionalFormatting sqref="P31:P32 R31:R32 T31:T32 AD31:AD32">
    <cfRule type="expression" dxfId="134" priority="34">
      <formula>#REF!="x"</formula>
    </cfRule>
  </conditionalFormatting>
  <conditionalFormatting sqref="P34:P35 R34:R35 T34:T35 AD34:AD35">
    <cfRule type="expression" dxfId="133" priority="32">
      <formula>#REF!="x"</formula>
    </cfRule>
  </conditionalFormatting>
  <conditionalFormatting sqref="S38:U38 AD38:AE38">
    <cfRule type="expression" dxfId="132" priority="30">
      <formula>#REF!="3"</formula>
    </cfRule>
  </conditionalFormatting>
  <conditionalFormatting sqref="Z7 Z10:Z11 Z13:Z14 Z16:Z17 Z19:Z20 Z22:Z23 Z25:Z26 Z28:Z29 Z31:Z32 Z34:Z35 Z37 Z6:AA6 Z8:AA9 Z12:AA12 Z15:AA15 Z18:AA18 Z21:AA21 Z24:AA24 Z27:AA27 Z30:AA30 Z33:AA33 Z36:AA36 Z38:AA41 AF5:AF41">
    <cfRule type="expression" dxfId="131" priority="29">
      <formula>#REF!="3"</formula>
    </cfRule>
  </conditionalFormatting>
  <conditionalFormatting sqref="AA37">
    <cfRule type="expression" dxfId="130" priority="28">
      <formula>#REF!="x"</formula>
    </cfRule>
  </conditionalFormatting>
  <conditionalFormatting sqref="AA37">
    <cfRule type="expression" dxfId="129" priority="27">
      <formula>#REF!="x"</formula>
    </cfRule>
  </conditionalFormatting>
  <conditionalFormatting sqref="Y39:AB39 AB40">
    <cfRule type="expression" dxfId="128" priority="26">
      <formula>#REF!="x"</formula>
    </cfRule>
  </conditionalFormatting>
  <conditionalFormatting sqref="Y38:AB39 AB40 Y6:AB6 Y41:AB41">
    <cfRule type="expression" dxfId="127" priority="25">
      <formula>#REF!="x"</formula>
    </cfRule>
  </conditionalFormatting>
  <conditionalFormatting sqref="Y8:AA9 Y12:AA12 Y15:AA15 Y18:AA18 Y21:AA21 Y24:AA24 Y27:AA27 Y30:AA30 Y33:AA33 Y36:AA36">
    <cfRule type="expression" dxfId="126" priority="24">
      <formula>#REF!="3"</formula>
    </cfRule>
  </conditionalFormatting>
  <conditionalFormatting sqref="P5 R5 T5 AD5 V5">
    <cfRule type="expression" dxfId="125" priority="23">
      <formula>#REF!="x"</formula>
    </cfRule>
  </conditionalFormatting>
  <conditionalFormatting sqref="H3">
    <cfRule type="expression" dxfId="124" priority="21">
      <formula>#REF!="3"</formula>
    </cfRule>
  </conditionalFormatting>
  <conditionalFormatting sqref="P3">
    <cfRule type="expression" dxfId="123" priority="20">
      <formula>#REF!="3"</formula>
    </cfRule>
  </conditionalFormatting>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 id="{56C094D4-A2F1-4D35-BB8B-19884E11AD8A}">
            <xm:f>Accueil!$C$12=""</xm:f>
            <x14:dxf>
              <font>
                <color theme="0"/>
              </font>
              <fill>
                <patternFill>
                  <bgColor theme="0"/>
                </patternFill>
              </fill>
              <border>
                <left/>
                <right/>
                <top/>
                <bottom/>
              </border>
            </x14:dxf>
          </x14:cfRule>
          <xm:sqref>O3:AF4 O6:AF41 O5:Y5 AC5:AF5</xm:sqref>
        </x14:conditionalFormatting>
        <x14:conditionalFormatting xmlns:xm="http://schemas.microsoft.com/office/excel/2006/main">
          <x14:cfRule type="expression" priority="19" id="{D382B2F2-4E0D-49F5-A540-94A11E25A0EE}">
            <xm:f>Accueil!$C$12=""</xm:f>
            <x14:dxf>
              <font>
                <color theme="0"/>
              </font>
              <fill>
                <patternFill>
                  <bgColor theme="0"/>
                </patternFill>
              </fill>
              <border>
                <left/>
                <right/>
                <top/>
                <bottom/>
              </border>
            </x14:dxf>
          </x14:cfRule>
          <xm:sqref>AA7</xm:sqref>
        </x14:conditionalFormatting>
        <x14:conditionalFormatting xmlns:xm="http://schemas.microsoft.com/office/excel/2006/main">
          <x14:cfRule type="expression" priority="18" id="{9B124AAC-32B2-4407-8401-F47BF7174A64}">
            <xm:f>Accueil!$C$12=""</xm:f>
            <x14:dxf>
              <font>
                <color theme="0"/>
              </font>
              <fill>
                <patternFill>
                  <bgColor theme="0"/>
                </patternFill>
              </fill>
              <border>
                <left/>
                <right/>
                <top/>
                <bottom/>
              </border>
            </x14:dxf>
          </x14:cfRule>
          <xm:sqref>AA10:AA11</xm:sqref>
        </x14:conditionalFormatting>
        <x14:conditionalFormatting xmlns:xm="http://schemas.microsoft.com/office/excel/2006/main">
          <x14:cfRule type="expression" priority="17" id="{3AC9E95F-BA65-48AE-B65A-A932B3BA496B}">
            <xm:f>Accueil!$C$12=""</xm:f>
            <x14:dxf>
              <font>
                <color theme="0"/>
              </font>
              <fill>
                <patternFill>
                  <bgColor theme="0"/>
                </patternFill>
              </fill>
              <border>
                <left/>
                <right/>
                <top/>
                <bottom/>
              </border>
            </x14:dxf>
          </x14:cfRule>
          <xm:sqref>AA13:AA14</xm:sqref>
        </x14:conditionalFormatting>
        <x14:conditionalFormatting xmlns:xm="http://schemas.microsoft.com/office/excel/2006/main">
          <x14:cfRule type="expression" priority="16" id="{CB1E15D6-187F-4FED-880C-CDA2BEB5F899}">
            <xm:f>Accueil!$C$12=""</xm:f>
            <x14:dxf>
              <font>
                <color theme="0"/>
              </font>
              <fill>
                <patternFill>
                  <bgColor theme="0"/>
                </patternFill>
              </fill>
              <border>
                <left/>
                <right/>
                <top/>
                <bottom/>
              </border>
            </x14:dxf>
          </x14:cfRule>
          <xm:sqref>AA16:AA17</xm:sqref>
        </x14:conditionalFormatting>
        <x14:conditionalFormatting xmlns:xm="http://schemas.microsoft.com/office/excel/2006/main">
          <x14:cfRule type="expression" priority="15" id="{A8C4C03D-5844-41DF-92BF-9B298538ED1D}">
            <xm:f>Accueil!$C$12=""</xm:f>
            <x14:dxf>
              <font>
                <color theme="0"/>
              </font>
              <fill>
                <patternFill>
                  <bgColor theme="0"/>
                </patternFill>
              </fill>
              <border>
                <left/>
                <right/>
                <top/>
                <bottom/>
              </border>
            </x14:dxf>
          </x14:cfRule>
          <xm:sqref>AA19:AA20</xm:sqref>
        </x14:conditionalFormatting>
        <x14:conditionalFormatting xmlns:xm="http://schemas.microsoft.com/office/excel/2006/main">
          <x14:cfRule type="expression" priority="14" id="{B5BC2A68-4BFF-4F2B-A677-11BB03F199D3}">
            <xm:f>Accueil!$C$12=""</xm:f>
            <x14:dxf>
              <font>
                <color theme="0"/>
              </font>
              <fill>
                <patternFill>
                  <bgColor theme="0"/>
                </patternFill>
              </fill>
              <border>
                <left/>
                <right/>
                <top/>
                <bottom/>
              </border>
            </x14:dxf>
          </x14:cfRule>
          <xm:sqref>AA22:AA23</xm:sqref>
        </x14:conditionalFormatting>
        <x14:conditionalFormatting xmlns:xm="http://schemas.microsoft.com/office/excel/2006/main">
          <x14:cfRule type="expression" priority="13" id="{0168AD30-F1B1-46E4-A269-9013915EDE14}">
            <xm:f>Accueil!$C$12=""</xm:f>
            <x14:dxf>
              <font>
                <color theme="0"/>
              </font>
              <fill>
                <patternFill>
                  <bgColor theme="0"/>
                </patternFill>
              </fill>
              <border>
                <left/>
                <right/>
                <top/>
                <bottom/>
              </border>
            </x14:dxf>
          </x14:cfRule>
          <xm:sqref>AA25:AA26</xm:sqref>
        </x14:conditionalFormatting>
        <x14:conditionalFormatting xmlns:xm="http://schemas.microsoft.com/office/excel/2006/main">
          <x14:cfRule type="expression" priority="12" id="{7A34A011-FA72-4760-8778-649CA0CA575F}">
            <xm:f>Accueil!$C$12=""</xm:f>
            <x14:dxf>
              <font>
                <color theme="0"/>
              </font>
              <fill>
                <patternFill>
                  <bgColor theme="0"/>
                </patternFill>
              </fill>
              <border>
                <left/>
                <right/>
                <top/>
                <bottom/>
              </border>
            </x14:dxf>
          </x14:cfRule>
          <xm:sqref>AA28:AA29</xm:sqref>
        </x14:conditionalFormatting>
        <x14:conditionalFormatting xmlns:xm="http://schemas.microsoft.com/office/excel/2006/main">
          <x14:cfRule type="expression" priority="11" id="{D66FBD66-B096-42FF-92A2-E69FA10C7186}">
            <xm:f>Accueil!$C$12=""</xm:f>
            <x14:dxf>
              <font>
                <color theme="0"/>
              </font>
              <fill>
                <patternFill>
                  <bgColor theme="0"/>
                </patternFill>
              </fill>
              <border>
                <left/>
                <right/>
                <top/>
                <bottom/>
              </border>
            </x14:dxf>
          </x14:cfRule>
          <xm:sqref>AA31:AA32</xm:sqref>
        </x14:conditionalFormatting>
        <x14:conditionalFormatting xmlns:xm="http://schemas.microsoft.com/office/excel/2006/main">
          <x14:cfRule type="expression" priority="7" id="{947F3081-0B8F-4AB1-BF65-DBECC954D6CA}">
            <xm:f>Accueil!$C$12=""</xm:f>
            <x14:dxf>
              <font>
                <color theme="0"/>
              </font>
              <fill>
                <patternFill>
                  <bgColor theme="0"/>
                </patternFill>
              </fill>
              <border>
                <left/>
                <right/>
                <top/>
                <bottom/>
              </border>
            </x14:dxf>
          </x14:cfRule>
          <xm:sqref>Z5</xm:sqref>
        </x14:conditionalFormatting>
        <x14:conditionalFormatting xmlns:xm="http://schemas.microsoft.com/office/excel/2006/main">
          <x14:cfRule type="expression" priority="6" id="{65AC7D44-A56B-4320-A807-7D9BBEE39832}">
            <xm:f>Accueil!$C$14=Textes!$A$43</xm:f>
            <x14:dxf>
              <font>
                <color theme="0" tint="-4.9989318521683403E-2"/>
              </font>
              <fill>
                <patternFill>
                  <bgColor theme="0" tint="-4.9989318521683403E-2"/>
                </patternFill>
              </fill>
            </x14:dxf>
          </x14:cfRule>
          <xm:sqref>U5:U38 AE5:AE38 M5:M38</xm:sqref>
        </x14:conditionalFormatting>
        <x14:conditionalFormatting xmlns:xm="http://schemas.microsoft.com/office/excel/2006/main">
          <x14:cfRule type="expression" priority="5" id="{DFE68C67-0EFB-4420-9CE4-561B4DC68BE0}">
            <xm:f>Accueil!$C$14=UPPER(Textes!$A$43)</xm:f>
            <x14:dxf>
              <font>
                <color rgb="FFE2E2E2"/>
              </font>
            </x14:dxf>
          </x14:cfRule>
          <xm:sqref>M40 U40 AE40</xm:sqref>
        </x14:conditionalFormatting>
        <x14:conditionalFormatting xmlns:xm="http://schemas.microsoft.com/office/excel/2006/main">
          <x14:cfRule type="expression" priority="1" id="{9038CA84-F492-496F-B3CC-9D4D13941DB4}">
            <xm:f>AND(Accueil!$C$12="",Accueil!$C$14=Textes!$A$43)</xm:f>
            <x14:dxf>
              <font>
                <color theme="0"/>
              </font>
              <fill>
                <patternFill>
                  <bgColor theme="0"/>
                </patternFill>
              </fill>
              <border>
                <left/>
                <right/>
                <top/>
                <bottom/>
                <vertical/>
                <horizontal/>
              </border>
            </x14:dxf>
          </x14:cfRule>
          <xm:sqref>O3:AF41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92B1182-B62A-4E33-AB1E-25D706AA5B09}">
          <x14:formula1>
            <xm:f>Textes!$E$3:$E$8</xm:f>
          </x14:formula1>
          <xm:sqref>I40 Q40 I7 I13 I16 I19 I22 I25 I28 I31 Q7 Y10 Q10 Q13 Q16 Q19 Q22 Q25 I34 Q28 Q34 Q31 Y34 Y7 Y13 Y16 Y19 Y22 Y28 Y31 Y25 Y40:Z40 I10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BBE1-7D86-4E72-96F8-026FB06B8382}">
  <sheetPr codeName="Feuil8">
    <pageSetUpPr fitToPage="1"/>
  </sheetPr>
  <dimension ref="A1:BZ47"/>
  <sheetViews>
    <sheetView showGridLines="0" showRowColHeaders="0" zoomScale="75" zoomScaleNormal="75" zoomScaleSheetLayoutView="75" zoomScalePageLayoutView="75" workbookViewId="0">
      <selection activeCell="I7" sqref="I7"/>
    </sheetView>
  </sheetViews>
  <sheetFormatPr baseColWidth="10" defaultColWidth="10.5703125" defaultRowHeight="25.5" customHeight="1" x14ac:dyDescent="0.25"/>
  <cols>
    <col min="1" max="1" width="6.85546875" style="24" customWidth="1"/>
    <col min="2" max="5" width="3.42578125" style="24" customWidth="1"/>
    <col min="6" max="6" width="40.85546875" style="24" customWidth="1"/>
    <col min="7" max="8" width="2.5703125" style="24" customWidth="1"/>
    <col min="9" max="9" width="11.42578125" style="24" customWidth="1"/>
    <col min="10" max="10" width="2.5703125" style="24" customWidth="1"/>
    <col min="11" max="11" width="13.85546875" style="24" customWidth="1"/>
    <col min="12" max="12" width="2.5703125" style="24" customWidth="1"/>
    <col min="13" max="13" width="13.85546875" style="24" customWidth="1"/>
    <col min="14" max="14" width="2.5703125" style="24" customWidth="1"/>
    <col min="15" max="15" width="3.140625" style="24" customWidth="1"/>
    <col min="16" max="16" width="2.5703125" style="24" customWidth="1"/>
    <col min="17" max="17" width="11.42578125" style="24" customWidth="1"/>
    <col min="18" max="18" width="2.5703125" style="24" customWidth="1"/>
    <col min="19" max="19" width="13.85546875" style="24" customWidth="1"/>
    <col min="20" max="20" width="2.5703125" style="24" customWidth="1"/>
    <col min="21" max="21" width="13.85546875" style="24" customWidth="1"/>
    <col min="22" max="22" width="2.5703125" style="24" customWidth="1"/>
    <col min="23" max="23" width="3.140625" style="24" customWidth="1"/>
    <col min="24" max="24" width="2.5703125" style="24" customWidth="1"/>
    <col min="25" max="25" width="11.42578125" style="24" customWidth="1"/>
    <col min="26" max="26" width="2.5703125" style="24" customWidth="1"/>
    <col min="27" max="27" width="6.5703125" style="24" customWidth="1"/>
    <col min="28" max="28" width="2.5703125" style="24" customWidth="1"/>
    <col min="29" max="29" width="13.85546875" style="24" customWidth="1"/>
    <col min="30" max="30" width="2.5703125" style="24" customWidth="1"/>
    <col min="31" max="31" width="13.85546875" style="24" customWidth="1"/>
    <col min="32" max="32" width="2.5703125" style="24" customWidth="1"/>
    <col min="33" max="33" width="6.85546875" style="24" customWidth="1"/>
    <col min="34" max="35" width="10.5703125" style="24" customWidth="1"/>
    <col min="36" max="16384" width="10.5703125" style="24"/>
  </cols>
  <sheetData>
    <row r="1" spans="1:78" s="2" customFormat="1"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row>
    <row r="2" spans="1:78" s="2" customFormat="1" ht="39.950000000000003" customHeight="1" x14ac:dyDescent="0.25">
      <c r="A2" s="1"/>
      <c r="B2" s="1"/>
      <c r="C2" s="306"/>
      <c r="D2" s="306"/>
      <c r="E2" s="306"/>
      <c r="F2" s="306"/>
      <c r="G2" s="1"/>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row>
    <row r="3" spans="1:78" s="2" customFormat="1" ht="18.95" customHeight="1" x14ac:dyDescent="0.3">
      <c r="A3" s="1"/>
      <c r="B3" s="463" t="str">
        <f>T(Textes!A63)</f>
        <v>Assurance et épargne</v>
      </c>
      <c r="C3" s="463"/>
      <c r="D3" s="463"/>
      <c r="E3" s="463"/>
      <c r="F3" s="463"/>
      <c r="G3" s="463"/>
      <c r="H3" s="462" t="str">
        <f>T(Accueil!$C$10)</f>
        <v/>
      </c>
      <c r="I3" s="462"/>
      <c r="J3" s="462"/>
      <c r="K3" s="462"/>
      <c r="L3" s="462"/>
      <c r="M3" s="462"/>
      <c r="N3" s="462"/>
      <c r="O3" s="38"/>
      <c r="P3" s="462" t="str">
        <f>T(Accueil!$C$12)</f>
        <v/>
      </c>
      <c r="Q3" s="462"/>
      <c r="R3" s="462"/>
      <c r="S3" s="462"/>
      <c r="T3" s="462"/>
      <c r="U3" s="462"/>
      <c r="V3" s="462"/>
      <c r="W3" s="38"/>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row>
    <row r="4" spans="1:78" s="2" customFormat="1" ht="18.95" customHeight="1" x14ac:dyDescent="0.25">
      <c r="A4" s="80"/>
      <c r="B4" s="463"/>
      <c r="C4" s="463"/>
      <c r="D4" s="463"/>
      <c r="E4" s="463"/>
      <c r="F4" s="463"/>
      <c r="G4" s="463"/>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row>
    <row r="5" spans="1:78" s="2" customFormat="1" ht="33" customHeight="1" x14ac:dyDescent="0.25">
      <c r="A5" s="1"/>
      <c r="B5" s="39"/>
      <c r="C5" s="307"/>
      <c r="D5" s="307"/>
      <c r="E5" s="307"/>
      <c r="F5" s="307"/>
      <c r="G5" s="1"/>
      <c r="I5" s="31" t="str">
        <f>UPPER(Textes!A8)</f>
        <v>FRÉQUENCE</v>
      </c>
      <c r="J5" s="20"/>
      <c r="K5" s="31" t="str">
        <f>UPPER(Textes!$A$36)</f>
        <v>AUJOURD'HUI</v>
      </c>
      <c r="L5" s="34"/>
      <c r="M5" s="31" t="str">
        <f>UPPER(Accueil!$C$14)&amp;IF(Accueil!C14=Textes!A39,CHAR(178),"")</f>
        <v>AU DÉCÈS²</v>
      </c>
      <c r="N5" s="308"/>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row>
    <row r="6" spans="1:78" s="2" customFormat="1" ht="6" customHeight="1" x14ac:dyDescent="0.25">
      <c r="A6" s="1"/>
      <c r="B6" s="39"/>
      <c r="C6" s="39"/>
      <c r="D6" s="39"/>
      <c r="E6" s="39"/>
      <c r="F6" s="39"/>
      <c r="G6" s="1"/>
      <c r="L6" s="32"/>
      <c r="N6" s="25"/>
      <c r="O6" s="1"/>
      <c r="V6" s="25"/>
      <c r="W6" s="1"/>
      <c r="X6" s="32"/>
      <c r="Z6" s="25"/>
      <c r="AA6" s="25"/>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row>
    <row r="7" spans="1:78" s="2" customFormat="1" ht="20.100000000000001" customHeight="1" x14ac:dyDescent="0.3">
      <c r="A7" s="1"/>
      <c r="B7" s="461" t="str">
        <f>T(Textes!A64)</f>
        <v>Assurance auto et habitation</v>
      </c>
      <c r="C7" s="461"/>
      <c r="D7" s="461"/>
      <c r="E7" s="461"/>
      <c r="F7" s="461"/>
      <c r="G7" s="1"/>
      <c r="H7" s="22"/>
      <c r="I7" s="23" t="s">
        <v>22</v>
      </c>
      <c r="J7" s="21">
        <f>IF(N7=FALSE,VLOOKUP(I7,Textes!$E:$H,4,FALSE),"1")</f>
        <v>12</v>
      </c>
      <c r="K7" s="158"/>
      <c r="L7" s="277"/>
      <c r="M7" s="158"/>
      <c r="N7" s="40" t="b">
        <f>ISBLANK(I7)</f>
        <v>0</v>
      </c>
      <c r="O7" s="115"/>
      <c r="P7" s="108"/>
      <c r="Q7" s="23" t="s">
        <v>22</v>
      </c>
      <c r="R7" s="37">
        <f>IF(V7=FALSE,VLOOKUP(Q7,Textes!$E:$H,4,FALSE),"1")</f>
        <v>12</v>
      </c>
      <c r="S7" s="158"/>
      <c r="T7" s="277"/>
      <c r="U7" s="158"/>
      <c r="V7" s="126" t="b">
        <f>ISBLANK(Q7)</f>
        <v>0</v>
      </c>
      <c r="W7" s="115"/>
      <c r="X7" s="102"/>
      <c r="Y7" s="23" t="s">
        <v>22</v>
      </c>
      <c r="Z7" s="27" t="b">
        <f>ISBLANK(W7)</f>
        <v>1</v>
      </c>
      <c r="AA7" s="137">
        <v>0.5</v>
      </c>
      <c r="AB7" s="121">
        <f>VLOOKUP(Y7,Textes!$E:$H,4,FALSE)</f>
        <v>12</v>
      </c>
      <c r="AC7" s="158"/>
      <c r="AD7" s="277"/>
      <c r="AE7" s="158"/>
      <c r="AF7" s="100"/>
      <c r="AG7" s="80"/>
      <c r="AH7" s="92"/>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row>
    <row r="8" spans="1:78" s="2" customFormat="1" ht="6" customHeight="1" x14ac:dyDescent="0.3">
      <c r="A8" s="1"/>
      <c r="B8" s="197"/>
      <c r="C8" s="198"/>
      <c r="D8" s="196"/>
      <c r="E8" s="199"/>
      <c r="F8" s="196"/>
      <c r="G8" s="309"/>
      <c r="H8" s="95"/>
      <c r="I8" s="96"/>
      <c r="J8" s="97"/>
      <c r="K8" s="279"/>
      <c r="L8" s="279"/>
      <c r="M8" s="280"/>
      <c r="N8" s="125"/>
      <c r="O8" s="117"/>
      <c r="P8" s="118"/>
      <c r="Q8" s="132"/>
      <c r="R8" s="98"/>
      <c r="S8" s="279"/>
      <c r="T8" s="279"/>
      <c r="U8" s="279"/>
      <c r="V8" s="127"/>
      <c r="W8" s="117"/>
      <c r="X8" s="116"/>
      <c r="Y8" s="128"/>
      <c r="Z8" s="122"/>
      <c r="AA8" s="138"/>
      <c r="AB8" s="123"/>
      <c r="AC8" s="279"/>
      <c r="AD8" s="279"/>
      <c r="AE8" s="279"/>
      <c r="AF8" s="100"/>
      <c r="AG8" s="80"/>
      <c r="AH8" s="92"/>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row>
    <row r="9" spans="1:78" s="2" customFormat="1" ht="6" customHeight="1" x14ac:dyDescent="0.3">
      <c r="A9" s="1"/>
      <c r="B9" s="42"/>
      <c r="C9" s="200"/>
      <c r="D9" s="39"/>
      <c r="E9" s="38"/>
      <c r="F9" s="39"/>
      <c r="G9" s="1"/>
      <c r="H9" s="22"/>
      <c r="I9" s="15"/>
      <c r="J9" s="21"/>
      <c r="K9" s="277"/>
      <c r="L9" s="277"/>
      <c r="M9" s="282"/>
      <c r="N9" s="40"/>
      <c r="O9" s="115"/>
      <c r="P9" s="108"/>
      <c r="Q9" s="133"/>
      <c r="R9" s="37"/>
      <c r="S9" s="277"/>
      <c r="T9" s="277"/>
      <c r="U9" s="277"/>
      <c r="V9" s="126"/>
      <c r="W9" s="115"/>
      <c r="X9" s="102"/>
      <c r="Y9" s="129"/>
      <c r="Z9" s="27"/>
      <c r="AA9" s="139"/>
      <c r="AB9" s="124"/>
      <c r="AC9" s="277"/>
      <c r="AD9" s="277"/>
      <c r="AE9" s="277"/>
      <c r="AF9" s="100"/>
      <c r="AG9" s="80"/>
      <c r="AH9" s="92"/>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row>
    <row r="10" spans="1:78" s="2" customFormat="1" ht="20.100000000000001" customHeight="1" x14ac:dyDescent="0.3">
      <c r="A10" s="1"/>
      <c r="B10" s="461" t="str">
        <f>T(Textes!A65)</f>
        <v>Assurance vie</v>
      </c>
      <c r="C10" s="461"/>
      <c r="D10" s="461"/>
      <c r="E10" s="461"/>
      <c r="F10" s="461"/>
      <c r="G10" s="1"/>
      <c r="H10" s="22"/>
      <c r="I10" s="23" t="s">
        <v>22</v>
      </c>
      <c r="J10" s="21">
        <f>IF(N10=FALSE,VLOOKUP(I10,Textes!$E:$H,4,FALSE),"1")</f>
        <v>12</v>
      </c>
      <c r="K10" s="158"/>
      <c r="L10" s="277"/>
      <c r="M10" s="158"/>
      <c r="N10" s="40" t="b">
        <f>ISBLANK(I10)</f>
        <v>0</v>
      </c>
      <c r="O10" s="115"/>
      <c r="P10" s="108"/>
      <c r="Q10" s="23" t="s">
        <v>22</v>
      </c>
      <c r="R10" s="37">
        <f>IF(V10=FALSE,VLOOKUP(Q10,Textes!$E:$H,4,FALSE),"1")</f>
        <v>12</v>
      </c>
      <c r="S10" s="158"/>
      <c r="T10" s="277"/>
      <c r="U10" s="158"/>
      <c r="V10" s="126" t="b">
        <f>ISBLANK(Q10)</f>
        <v>0</v>
      </c>
      <c r="W10" s="115"/>
      <c r="X10" s="102"/>
      <c r="Y10" s="23" t="s">
        <v>22</v>
      </c>
      <c r="Z10" s="27" t="b">
        <f>ISBLANK(W10)</f>
        <v>1</v>
      </c>
      <c r="AA10" s="137">
        <v>0.5</v>
      </c>
      <c r="AB10" s="121">
        <f>VLOOKUP(Y10,Textes!$E:$H,4,FALSE)</f>
        <v>12</v>
      </c>
      <c r="AC10" s="158"/>
      <c r="AD10" s="277"/>
      <c r="AE10" s="158"/>
      <c r="AF10" s="100"/>
      <c r="AG10" s="80"/>
      <c r="AH10" s="92"/>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row>
    <row r="11" spans="1:78" s="2" customFormat="1" ht="6" customHeight="1" x14ac:dyDescent="0.3">
      <c r="A11" s="1"/>
      <c r="B11" s="197"/>
      <c r="C11" s="198"/>
      <c r="D11" s="196"/>
      <c r="E11" s="199"/>
      <c r="F11" s="196"/>
      <c r="G11" s="309"/>
      <c r="H11" s="95"/>
      <c r="I11" s="96"/>
      <c r="J11" s="97"/>
      <c r="K11" s="279"/>
      <c r="L11" s="279"/>
      <c r="M11" s="280"/>
      <c r="N11" s="125"/>
      <c r="O11" s="117"/>
      <c r="P11" s="118"/>
      <c r="Q11" s="132"/>
      <c r="R11" s="98"/>
      <c r="S11" s="279"/>
      <c r="T11" s="279"/>
      <c r="U11" s="279"/>
      <c r="V11" s="127"/>
      <c r="W11" s="117"/>
      <c r="X11" s="116"/>
      <c r="Y11" s="128"/>
      <c r="Z11" s="122"/>
      <c r="AA11" s="138"/>
      <c r="AB11" s="123"/>
      <c r="AC11" s="279"/>
      <c r="AD11" s="279"/>
      <c r="AE11" s="279"/>
      <c r="AF11" s="100"/>
      <c r="AG11" s="80"/>
      <c r="AH11" s="92"/>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row>
    <row r="12" spans="1:78" s="2" customFormat="1" ht="6" customHeight="1" x14ac:dyDescent="0.3">
      <c r="A12" s="1"/>
      <c r="B12" s="42"/>
      <c r="C12" s="200"/>
      <c r="D12" s="39"/>
      <c r="E12" s="38"/>
      <c r="F12" s="39"/>
      <c r="G12" s="1"/>
      <c r="H12" s="22"/>
      <c r="I12" s="15"/>
      <c r="J12" s="21"/>
      <c r="K12" s="277"/>
      <c r="L12" s="277"/>
      <c r="M12" s="282"/>
      <c r="N12" s="40"/>
      <c r="O12" s="115"/>
      <c r="P12" s="108"/>
      <c r="Q12" s="133"/>
      <c r="R12" s="37"/>
      <c r="S12" s="277"/>
      <c r="T12" s="277"/>
      <c r="U12" s="277"/>
      <c r="V12" s="126"/>
      <c r="W12" s="115"/>
      <c r="X12" s="102"/>
      <c r="Y12" s="129"/>
      <c r="Z12" s="27"/>
      <c r="AA12" s="139"/>
      <c r="AB12" s="124"/>
      <c r="AC12" s="277"/>
      <c r="AD12" s="277"/>
      <c r="AE12" s="277"/>
      <c r="AF12" s="100"/>
      <c r="AG12" s="80"/>
      <c r="AH12" s="92"/>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row>
    <row r="13" spans="1:78" s="2" customFormat="1" ht="20.100000000000001" customHeight="1" x14ac:dyDescent="0.3">
      <c r="A13" s="1"/>
      <c r="B13" s="461" t="str">
        <f>T(Textes!A66)</f>
        <v>Assurance maladie grave / Soins longue durée</v>
      </c>
      <c r="C13" s="461"/>
      <c r="D13" s="461"/>
      <c r="E13" s="461"/>
      <c r="F13" s="461"/>
      <c r="G13" s="1"/>
      <c r="H13" s="22"/>
      <c r="I13" s="23" t="s">
        <v>22</v>
      </c>
      <c r="J13" s="21">
        <f>IF(N13=FALSE,VLOOKUP(I13,Textes!$E:$H,4,FALSE),"1")</f>
        <v>12</v>
      </c>
      <c r="K13" s="158"/>
      <c r="L13" s="277"/>
      <c r="M13" s="158"/>
      <c r="N13" s="40" t="b">
        <f>ISBLANK(I13)</f>
        <v>0</v>
      </c>
      <c r="O13" s="115"/>
      <c r="P13" s="108"/>
      <c r="Q13" s="23" t="s">
        <v>22</v>
      </c>
      <c r="R13" s="37">
        <f>IF(V13=FALSE,VLOOKUP(Q13,Textes!$E:$H,4,FALSE),"1")</f>
        <v>12</v>
      </c>
      <c r="S13" s="158"/>
      <c r="T13" s="277"/>
      <c r="U13" s="158"/>
      <c r="V13" s="126" t="b">
        <f>ISBLANK(Q13)</f>
        <v>0</v>
      </c>
      <c r="W13" s="115"/>
      <c r="X13" s="102"/>
      <c r="Y13" s="23" t="s">
        <v>22</v>
      </c>
      <c r="Z13" s="27" t="b">
        <f>ISBLANK(W13)</f>
        <v>1</v>
      </c>
      <c r="AA13" s="137">
        <v>0.5</v>
      </c>
      <c r="AB13" s="121">
        <f>VLOOKUP(Y13,Textes!$E:$H,4,FALSE)</f>
        <v>12</v>
      </c>
      <c r="AC13" s="158"/>
      <c r="AD13" s="277"/>
      <c r="AE13" s="158"/>
      <c r="AF13" s="100"/>
      <c r="AG13" s="80"/>
      <c r="AH13" s="92"/>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row>
    <row r="14" spans="1:78" s="2" customFormat="1" ht="6" customHeight="1" x14ac:dyDescent="0.3">
      <c r="A14" s="1"/>
      <c r="B14" s="197"/>
      <c r="C14" s="198"/>
      <c r="D14" s="196"/>
      <c r="E14" s="199"/>
      <c r="F14" s="196"/>
      <c r="G14" s="309"/>
      <c r="H14" s="95"/>
      <c r="I14" s="96"/>
      <c r="J14" s="97"/>
      <c r="K14" s="279"/>
      <c r="L14" s="279"/>
      <c r="M14" s="280"/>
      <c r="N14" s="125"/>
      <c r="O14" s="117"/>
      <c r="P14" s="118"/>
      <c r="Q14" s="132"/>
      <c r="R14" s="98"/>
      <c r="S14" s="279"/>
      <c r="T14" s="279"/>
      <c r="U14" s="279"/>
      <c r="V14" s="127"/>
      <c r="W14" s="117"/>
      <c r="X14" s="116"/>
      <c r="Y14" s="128"/>
      <c r="Z14" s="122"/>
      <c r="AA14" s="138"/>
      <c r="AB14" s="123"/>
      <c r="AC14" s="279"/>
      <c r="AD14" s="279"/>
      <c r="AE14" s="279"/>
      <c r="AF14" s="100"/>
      <c r="AG14" s="80"/>
      <c r="AH14" s="92"/>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row>
    <row r="15" spans="1:78" s="2" customFormat="1" ht="6" customHeight="1" x14ac:dyDescent="0.3">
      <c r="A15" s="1"/>
      <c r="B15" s="42"/>
      <c r="C15" s="200"/>
      <c r="D15" s="39"/>
      <c r="E15" s="38"/>
      <c r="F15" s="39"/>
      <c r="G15" s="1"/>
      <c r="H15" s="22"/>
      <c r="I15" s="15"/>
      <c r="J15" s="21"/>
      <c r="K15" s="277"/>
      <c r="L15" s="277"/>
      <c r="M15" s="282"/>
      <c r="N15" s="40"/>
      <c r="O15" s="115"/>
      <c r="P15" s="108"/>
      <c r="Q15" s="133"/>
      <c r="R15" s="37"/>
      <c r="S15" s="277"/>
      <c r="T15" s="277"/>
      <c r="U15" s="277"/>
      <c r="V15" s="126"/>
      <c r="W15" s="115"/>
      <c r="X15" s="102"/>
      <c r="Y15" s="129"/>
      <c r="Z15" s="27"/>
      <c r="AA15" s="139"/>
      <c r="AB15" s="124"/>
      <c r="AC15" s="277"/>
      <c r="AD15" s="277"/>
      <c r="AE15" s="277"/>
      <c r="AF15" s="100"/>
      <c r="AG15" s="80"/>
      <c r="AH15" s="92"/>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row>
    <row r="16" spans="1:78" s="2" customFormat="1" ht="20.100000000000001" customHeight="1" x14ac:dyDescent="0.3">
      <c r="A16" s="1"/>
      <c r="B16" s="461" t="str">
        <f>T(Textes!A68)</f>
        <v>Assurance invalidité</v>
      </c>
      <c r="C16" s="461"/>
      <c r="D16" s="461"/>
      <c r="E16" s="461"/>
      <c r="F16" s="461"/>
      <c r="G16" s="1"/>
      <c r="H16" s="22"/>
      <c r="I16" s="23" t="s">
        <v>22</v>
      </c>
      <c r="J16" s="21">
        <f>IF(N16=FALSE,VLOOKUP(I16,Textes!$E:$H,4,FALSE),"1")</f>
        <v>12</v>
      </c>
      <c r="K16" s="158"/>
      <c r="L16" s="277"/>
      <c r="M16" s="158"/>
      <c r="N16" s="40" t="b">
        <f>ISBLANK(I16)</f>
        <v>0</v>
      </c>
      <c r="O16" s="115"/>
      <c r="P16" s="108"/>
      <c r="Q16" s="23" t="s">
        <v>22</v>
      </c>
      <c r="R16" s="37">
        <f>IF(V16=FALSE,VLOOKUP(Q16,Textes!$E:$H,4,FALSE),"1")</f>
        <v>12</v>
      </c>
      <c r="S16" s="158"/>
      <c r="T16" s="277"/>
      <c r="U16" s="158"/>
      <c r="V16" s="126" t="b">
        <f>ISBLANK(Q16)</f>
        <v>0</v>
      </c>
      <c r="W16" s="115"/>
      <c r="X16" s="102"/>
      <c r="Y16" s="23" t="s">
        <v>22</v>
      </c>
      <c r="Z16" s="27" t="b">
        <f>ISBLANK(W16)</f>
        <v>1</v>
      </c>
      <c r="AA16" s="137">
        <v>0.5</v>
      </c>
      <c r="AB16" s="121">
        <f>VLOOKUP(Y16,Textes!$E:$H,4,FALSE)</f>
        <v>12</v>
      </c>
      <c r="AC16" s="158"/>
      <c r="AD16" s="277"/>
      <c r="AE16" s="158"/>
      <c r="AF16" s="100"/>
      <c r="AG16" s="80"/>
      <c r="AH16" s="92"/>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row>
    <row r="17" spans="1:78" s="2" customFormat="1" ht="6" customHeight="1" x14ac:dyDescent="0.3">
      <c r="A17" s="1"/>
      <c r="B17" s="197"/>
      <c r="C17" s="198"/>
      <c r="D17" s="196"/>
      <c r="E17" s="199"/>
      <c r="F17" s="196"/>
      <c r="G17" s="309"/>
      <c r="H17" s="95"/>
      <c r="I17" s="96"/>
      <c r="J17" s="97"/>
      <c r="K17" s="279"/>
      <c r="L17" s="279"/>
      <c r="M17" s="280"/>
      <c r="N17" s="125"/>
      <c r="O17" s="117"/>
      <c r="P17" s="118"/>
      <c r="Q17" s="132"/>
      <c r="R17" s="98"/>
      <c r="S17" s="279"/>
      <c r="T17" s="279"/>
      <c r="U17" s="279"/>
      <c r="V17" s="127"/>
      <c r="W17" s="117"/>
      <c r="X17" s="116"/>
      <c r="Y17" s="128"/>
      <c r="Z17" s="122"/>
      <c r="AA17" s="138"/>
      <c r="AB17" s="123"/>
      <c r="AC17" s="279"/>
      <c r="AD17" s="279"/>
      <c r="AE17" s="279"/>
      <c r="AF17" s="100"/>
      <c r="AG17" s="80"/>
      <c r="AH17" s="92"/>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row>
    <row r="18" spans="1:78" s="2" customFormat="1" ht="6" customHeight="1" x14ac:dyDescent="0.3">
      <c r="A18" s="1"/>
      <c r="B18" s="42"/>
      <c r="C18" s="200"/>
      <c r="D18" s="39"/>
      <c r="E18" s="38"/>
      <c r="F18" s="39"/>
      <c r="G18" s="1"/>
      <c r="H18" s="22"/>
      <c r="I18" s="15"/>
      <c r="J18" s="21"/>
      <c r="K18" s="277"/>
      <c r="L18" s="277"/>
      <c r="M18" s="282"/>
      <c r="N18" s="40"/>
      <c r="O18" s="115"/>
      <c r="P18" s="108"/>
      <c r="Q18" s="133"/>
      <c r="R18" s="37"/>
      <c r="S18" s="277"/>
      <c r="T18" s="277"/>
      <c r="U18" s="277"/>
      <c r="V18" s="126"/>
      <c r="W18" s="115"/>
      <c r="X18" s="102"/>
      <c r="Y18" s="129"/>
      <c r="Z18" s="27"/>
      <c r="AA18" s="139"/>
      <c r="AB18" s="124"/>
      <c r="AC18" s="277"/>
      <c r="AD18" s="277"/>
      <c r="AE18" s="277"/>
      <c r="AF18" s="100"/>
      <c r="AG18" s="80"/>
      <c r="AH18" s="92"/>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row>
    <row r="19" spans="1:78" s="2" customFormat="1" ht="20.100000000000001" customHeight="1" x14ac:dyDescent="0.3">
      <c r="A19" s="1"/>
      <c r="B19" s="461" t="str">
        <f>T(Textes!A67)</f>
        <v>Régimes enregistré d'épargne-retraite (REER)</v>
      </c>
      <c r="C19" s="461"/>
      <c r="D19" s="461"/>
      <c r="E19" s="461"/>
      <c r="F19" s="461"/>
      <c r="G19" s="1"/>
      <c r="H19" s="22"/>
      <c r="I19" s="23" t="s">
        <v>22</v>
      </c>
      <c r="J19" s="21">
        <f>IF(N19=FALSE,VLOOKUP(I19,Textes!$E:$H,4,FALSE),"1")</f>
        <v>12</v>
      </c>
      <c r="K19" s="158"/>
      <c r="L19" s="277"/>
      <c r="M19" s="158"/>
      <c r="N19" s="40" t="b">
        <f>ISBLANK(I19)</f>
        <v>0</v>
      </c>
      <c r="O19" s="115"/>
      <c r="P19" s="108"/>
      <c r="Q19" s="23" t="s">
        <v>22</v>
      </c>
      <c r="R19" s="37">
        <f>IF(V19=FALSE,VLOOKUP(Q19,Textes!$E:$H,4,FALSE),"1")</f>
        <v>12</v>
      </c>
      <c r="S19" s="158"/>
      <c r="T19" s="277"/>
      <c r="U19" s="158"/>
      <c r="V19" s="126" t="b">
        <f>ISBLANK(Q19)</f>
        <v>0</v>
      </c>
      <c r="W19" s="115"/>
      <c r="X19" s="102"/>
      <c r="Y19" s="23" t="s">
        <v>22</v>
      </c>
      <c r="Z19" s="27" t="b">
        <f>ISBLANK(W19)</f>
        <v>1</v>
      </c>
      <c r="AA19" s="137">
        <v>0.5</v>
      </c>
      <c r="AB19" s="121">
        <f>VLOOKUP(Y19,Textes!$E:$H,4,FALSE)</f>
        <v>12</v>
      </c>
      <c r="AC19" s="158"/>
      <c r="AD19" s="277"/>
      <c r="AE19" s="158"/>
      <c r="AF19" s="100"/>
      <c r="AG19" s="80"/>
      <c r="AH19" s="92"/>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row>
    <row r="20" spans="1:78" s="2" customFormat="1" ht="6" customHeight="1" x14ac:dyDescent="0.3">
      <c r="A20" s="1"/>
      <c r="B20" s="197"/>
      <c r="C20" s="198"/>
      <c r="D20" s="196"/>
      <c r="E20" s="199"/>
      <c r="F20" s="196"/>
      <c r="G20" s="309"/>
      <c r="H20" s="95"/>
      <c r="I20" s="96"/>
      <c r="J20" s="97"/>
      <c r="K20" s="279"/>
      <c r="L20" s="279"/>
      <c r="M20" s="280"/>
      <c r="N20" s="125"/>
      <c r="O20" s="117"/>
      <c r="P20" s="118"/>
      <c r="Q20" s="132"/>
      <c r="R20" s="98"/>
      <c r="S20" s="279"/>
      <c r="T20" s="279"/>
      <c r="U20" s="279"/>
      <c r="V20" s="127"/>
      <c r="W20" s="117"/>
      <c r="X20" s="116"/>
      <c r="Y20" s="128"/>
      <c r="Z20" s="122"/>
      <c r="AA20" s="138"/>
      <c r="AB20" s="123"/>
      <c r="AC20" s="279"/>
      <c r="AD20" s="279"/>
      <c r="AE20" s="279"/>
      <c r="AF20" s="100"/>
      <c r="AG20" s="80"/>
      <c r="AH20" s="92"/>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row>
    <row r="21" spans="1:78" s="2" customFormat="1" ht="6" customHeight="1" x14ac:dyDescent="0.3">
      <c r="A21" s="1"/>
      <c r="B21" s="42"/>
      <c r="C21" s="200"/>
      <c r="D21" s="39"/>
      <c r="E21" s="38"/>
      <c r="F21" s="39"/>
      <c r="G21" s="1"/>
      <c r="H21" s="22"/>
      <c r="I21" s="15"/>
      <c r="J21" s="21"/>
      <c r="K21" s="277"/>
      <c r="L21" s="277"/>
      <c r="M21" s="282"/>
      <c r="N21" s="40"/>
      <c r="O21" s="115"/>
      <c r="P21" s="108"/>
      <c r="Q21" s="133"/>
      <c r="R21" s="37"/>
      <c r="S21" s="277"/>
      <c r="T21" s="277"/>
      <c r="U21" s="277"/>
      <c r="V21" s="126"/>
      <c r="W21" s="115"/>
      <c r="X21" s="102"/>
      <c r="Y21" s="129"/>
      <c r="Z21" s="27"/>
      <c r="AA21" s="139"/>
      <c r="AB21" s="124"/>
      <c r="AC21" s="277"/>
      <c r="AD21" s="277"/>
      <c r="AE21" s="277"/>
      <c r="AF21" s="100"/>
      <c r="AG21" s="80"/>
      <c r="AH21" s="92"/>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row>
    <row r="22" spans="1:78" s="2" customFormat="1" ht="20.100000000000001" customHeight="1" x14ac:dyDescent="0.3">
      <c r="A22" s="1"/>
      <c r="B22" s="461" t="str">
        <f>T(Textes!A71)</f>
        <v>Régimes épargne étude (REEE)</v>
      </c>
      <c r="C22" s="461"/>
      <c r="D22" s="461"/>
      <c r="E22" s="461"/>
      <c r="F22" s="461"/>
      <c r="G22" s="1"/>
      <c r="H22" s="22"/>
      <c r="I22" s="23" t="s">
        <v>22</v>
      </c>
      <c r="J22" s="21">
        <f>IF(N22=FALSE,VLOOKUP(I22,Textes!$E:$H,4,FALSE),"1")</f>
        <v>12</v>
      </c>
      <c r="K22" s="158"/>
      <c r="L22" s="277"/>
      <c r="M22" s="158"/>
      <c r="N22" s="40" t="b">
        <f>ISBLANK(I22)</f>
        <v>0</v>
      </c>
      <c r="O22" s="115"/>
      <c r="P22" s="108"/>
      <c r="Q22" s="23" t="s">
        <v>22</v>
      </c>
      <c r="R22" s="37">
        <f>IF(V22=FALSE,VLOOKUP(Q22,Textes!$E:$H,4,FALSE),"1")</f>
        <v>12</v>
      </c>
      <c r="S22" s="158"/>
      <c r="T22" s="277"/>
      <c r="U22" s="158"/>
      <c r="V22" s="126" t="b">
        <f>ISBLANK(Q22)</f>
        <v>0</v>
      </c>
      <c r="W22" s="115"/>
      <c r="X22" s="102"/>
      <c r="Y22" s="23" t="s">
        <v>22</v>
      </c>
      <c r="Z22" s="27" t="b">
        <f>ISBLANK(W22)</f>
        <v>1</v>
      </c>
      <c r="AA22" s="137">
        <v>0.5</v>
      </c>
      <c r="AB22" s="121">
        <f>VLOOKUP(Y22,Textes!$E:$H,4,FALSE)</f>
        <v>12</v>
      </c>
      <c r="AC22" s="158"/>
      <c r="AD22" s="277"/>
      <c r="AE22" s="158"/>
      <c r="AF22" s="100"/>
      <c r="AG22" s="80"/>
      <c r="AH22" s="92"/>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row>
    <row r="23" spans="1:78" s="2" customFormat="1" ht="6" customHeight="1" x14ac:dyDescent="0.3">
      <c r="A23" s="1"/>
      <c r="B23" s="197"/>
      <c r="C23" s="198"/>
      <c r="D23" s="196"/>
      <c r="E23" s="199"/>
      <c r="F23" s="196"/>
      <c r="G23" s="309"/>
      <c r="H23" s="95"/>
      <c r="I23" s="96"/>
      <c r="J23" s="97"/>
      <c r="K23" s="279"/>
      <c r="L23" s="279"/>
      <c r="M23" s="280"/>
      <c r="N23" s="125"/>
      <c r="O23" s="117"/>
      <c r="P23" s="118"/>
      <c r="Q23" s="132"/>
      <c r="R23" s="98"/>
      <c r="S23" s="279"/>
      <c r="T23" s="279"/>
      <c r="U23" s="279"/>
      <c r="V23" s="127"/>
      <c r="W23" s="117"/>
      <c r="X23" s="116"/>
      <c r="Y23" s="128"/>
      <c r="Z23" s="122"/>
      <c r="AA23" s="138"/>
      <c r="AB23" s="123"/>
      <c r="AC23" s="279"/>
      <c r="AD23" s="279"/>
      <c r="AE23" s="279"/>
      <c r="AF23" s="100"/>
      <c r="AG23" s="80"/>
      <c r="AH23" s="92"/>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row>
    <row r="24" spans="1:78" s="2" customFormat="1" ht="6" customHeight="1" x14ac:dyDescent="0.3">
      <c r="A24" s="1"/>
      <c r="B24" s="42"/>
      <c r="C24" s="200"/>
      <c r="D24" s="39"/>
      <c r="E24" s="38"/>
      <c r="F24" s="39"/>
      <c r="G24" s="1"/>
      <c r="H24" s="22"/>
      <c r="I24" s="15"/>
      <c r="J24" s="21"/>
      <c r="K24" s="277"/>
      <c r="L24" s="277"/>
      <c r="M24" s="282"/>
      <c r="N24" s="40"/>
      <c r="O24" s="115"/>
      <c r="P24" s="108"/>
      <c r="Q24" s="133"/>
      <c r="R24" s="37"/>
      <c r="S24" s="277"/>
      <c r="T24" s="277"/>
      <c r="U24" s="277"/>
      <c r="V24" s="126"/>
      <c r="W24" s="115"/>
      <c r="X24" s="102"/>
      <c r="Y24" s="129"/>
      <c r="Z24" s="27"/>
      <c r="AA24" s="139"/>
      <c r="AB24" s="124"/>
      <c r="AC24" s="277"/>
      <c r="AD24" s="277"/>
      <c r="AE24" s="277"/>
      <c r="AF24" s="100"/>
      <c r="AG24" s="80"/>
      <c r="AH24" s="92"/>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row>
    <row r="25" spans="1:78" s="2" customFormat="1" ht="20.100000000000001" customHeight="1" x14ac:dyDescent="0.3">
      <c r="A25" s="1"/>
      <c r="B25" s="461" t="str">
        <f>T(Textes!A156)</f>
        <v>Comptes d'épargne libre d'impôt (CELI)</v>
      </c>
      <c r="C25" s="461"/>
      <c r="D25" s="461"/>
      <c r="E25" s="461"/>
      <c r="F25" s="461"/>
      <c r="G25" s="1"/>
      <c r="H25" s="22"/>
      <c r="I25" s="23" t="s">
        <v>22</v>
      </c>
      <c r="J25" s="21">
        <f>IF(N25=FALSE,VLOOKUP(I25,Textes!$E:$H,4,FALSE),"1")</f>
        <v>12</v>
      </c>
      <c r="K25" s="158"/>
      <c r="L25" s="277"/>
      <c r="M25" s="158"/>
      <c r="N25" s="40" t="b">
        <f>ISBLANK(I25)</f>
        <v>0</v>
      </c>
      <c r="O25" s="115"/>
      <c r="P25" s="108"/>
      <c r="Q25" s="23" t="s">
        <v>22</v>
      </c>
      <c r="R25" s="37">
        <f>IF(V25=FALSE,VLOOKUP(Q25,Textes!$E:$H,4,FALSE),"1")</f>
        <v>12</v>
      </c>
      <c r="S25" s="158"/>
      <c r="T25" s="277"/>
      <c r="U25" s="158"/>
      <c r="V25" s="126" t="b">
        <f>ISBLANK(Q25)</f>
        <v>0</v>
      </c>
      <c r="W25" s="115"/>
      <c r="X25" s="102"/>
      <c r="Y25" s="23" t="s">
        <v>22</v>
      </c>
      <c r="Z25" s="27" t="b">
        <f>ISBLANK(W25)</f>
        <v>1</v>
      </c>
      <c r="AA25" s="137">
        <v>0.5</v>
      </c>
      <c r="AB25" s="121">
        <f>VLOOKUP(Y25,Textes!$E:$H,4,FALSE)</f>
        <v>12</v>
      </c>
      <c r="AC25" s="158"/>
      <c r="AD25" s="277"/>
      <c r="AE25" s="158"/>
      <c r="AF25" s="100"/>
      <c r="AG25" s="80"/>
      <c r="AH25" s="92"/>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row>
    <row r="26" spans="1:78" s="2" customFormat="1" ht="6" customHeight="1" x14ac:dyDescent="0.3">
      <c r="A26" s="1"/>
      <c r="B26" s="197"/>
      <c r="C26" s="198"/>
      <c r="D26" s="196"/>
      <c r="E26" s="199"/>
      <c r="F26" s="196"/>
      <c r="G26" s="309"/>
      <c r="H26" s="95"/>
      <c r="I26" s="96"/>
      <c r="J26" s="97"/>
      <c r="K26" s="279"/>
      <c r="L26" s="279"/>
      <c r="M26" s="280"/>
      <c r="N26" s="125"/>
      <c r="O26" s="117"/>
      <c r="P26" s="118"/>
      <c r="Q26" s="132"/>
      <c r="R26" s="98"/>
      <c r="S26" s="279"/>
      <c r="T26" s="279"/>
      <c r="U26" s="279"/>
      <c r="V26" s="127"/>
      <c r="W26" s="117"/>
      <c r="X26" s="116"/>
      <c r="Y26" s="128"/>
      <c r="Z26" s="122"/>
      <c r="AA26" s="138"/>
      <c r="AB26" s="123"/>
      <c r="AC26" s="279"/>
      <c r="AD26" s="279"/>
      <c r="AE26" s="279"/>
      <c r="AF26" s="100"/>
      <c r="AG26" s="80"/>
      <c r="AH26" s="92"/>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row>
    <row r="27" spans="1:78" s="2" customFormat="1" ht="6" customHeight="1" x14ac:dyDescent="0.3">
      <c r="A27" s="1"/>
      <c r="B27" s="42"/>
      <c r="C27" s="200"/>
      <c r="D27" s="39"/>
      <c r="E27" s="38"/>
      <c r="F27" s="39"/>
      <c r="G27" s="1"/>
      <c r="H27" s="22"/>
      <c r="I27" s="15"/>
      <c r="J27" s="21"/>
      <c r="K27" s="277"/>
      <c r="L27" s="277"/>
      <c r="M27" s="282"/>
      <c r="N27" s="40"/>
      <c r="O27" s="115"/>
      <c r="P27" s="108"/>
      <c r="Q27" s="133"/>
      <c r="R27" s="37"/>
      <c r="S27" s="277"/>
      <c r="T27" s="277"/>
      <c r="U27" s="277"/>
      <c r="V27" s="126"/>
      <c r="W27" s="115"/>
      <c r="X27" s="102"/>
      <c r="Y27" s="129"/>
      <c r="Z27" s="27"/>
      <c r="AA27" s="139"/>
      <c r="AB27" s="124"/>
      <c r="AC27" s="277"/>
      <c r="AD27" s="277"/>
      <c r="AE27" s="277"/>
      <c r="AF27" s="100"/>
      <c r="AG27" s="80"/>
      <c r="AH27" s="92"/>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row>
    <row r="28" spans="1:78" s="2" customFormat="1" ht="20.100000000000001" customHeight="1" x14ac:dyDescent="0.3">
      <c r="A28" s="1"/>
      <c r="B28" s="461" t="str">
        <f>T(Textes!A69)</f>
        <v>Épargne / Placements</v>
      </c>
      <c r="C28" s="461"/>
      <c r="D28" s="461"/>
      <c r="E28" s="461"/>
      <c r="F28" s="461"/>
      <c r="G28" s="1"/>
      <c r="H28" s="22"/>
      <c r="I28" s="23" t="s">
        <v>22</v>
      </c>
      <c r="J28" s="21">
        <f>IF(N28=FALSE,VLOOKUP(I28,Textes!$E:$H,4,FALSE),"1")</f>
        <v>12</v>
      </c>
      <c r="K28" s="158"/>
      <c r="L28" s="277"/>
      <c r="M28" s="158"/>
      <c r="N28" s="40" t="b">
        <f>ISBLANK(I28)</f>
        <v>0</v>
      </c>
      <c r="O28" s="115"/>
      <c r="P28" s="108"/>
      <c r="Q28" s="23" t="s">
        <v>22</v>
      </c>
      <c r="R28" s="37">
        <f>IF(V28=FALSE,VLOOKUP(Q28,Textes!$E:$H,4,FALSE),"1")</f>
        <v>12</v>
      </c>
      <c r="S28" s="158"/>
      <c r="T28" s="277"/>
      <c r="U28" s="158"/>
      <c r="V28" s="126" t="b">
        <f>ISBLANK(Q28)</f>
        <v>0</v>
      </c>
      <c r="W28" s="115"/>
      <c r="X28" s="102"/>
      <c r="Y28" s="23" t="s">
        <v>22</v>
      </c>
      <c r="Z28" s="27" t="b">
        <f>ISBLANK(W28)</f>
        <v>1</v>
      </c>
      <c r="AA28" s="137">
        <v>0.5</v>
      </c>
      <c r="AB28" s="121">
        <f>VLOOKUP(Y28,Textes!$E:$H,4,FALSE)</f>
        <v>12</v>
      </c>
      <c r="AC28" s="158"/>
      <c r="AD28" s="277"/>
      <c r="AE28" s="158"/>
      <c r="AF28" s="100"/>
      <c r="AG28" s="80"/>
      <c r="AH28" s="92"/>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row>
    <row r="29" spans="1:78" s="2" customFormat="1" ht="6" customHeight="1" x14ac:dyDescent="0.3">
      <c r="A29" s="1"/>
      <c r="B29" s="196"/>
      <c r="C29" s="198"/>
      <c r="D29" s="196"/>
      <c r="E29" s="196"/>
      <c r="F29" s="196"/>
      <c r="G29" s="309"/>
      <c r="H29" s="95"/>
      <c r="I29" s="98"/>
      <c r="J29" s="98"/>
      <c r="K29" s="279"/>
      <c r="L29" s="279"/>
      <c r="M29" s="280"/>
      <c r="N29" s="125"/>
      <c r="O29" s="117"/>
      <c r="P29" s="118"/>
      <c r="Q29" s="132"/>
      <c r="R29" s="98"/>
      <c r="S29" s="279"/>
      <c r="T29" s="279"/>
      <c r="U29" s="279"/>
      <c r="V29" s="127"/>
      <c r="W29" s="117"/>
      <c r="X29" s="116"/>
      <c r="Y29" s="128"/>
      <c r="Z29" s="122"/>
      <c r="AA29" s="138"/>
      <c r="AB29" s="123"/>
      <c r="AC29" s="279"/>
      <c r="AD29" s="279"/>
      <c r="AE29" s="279"/>
      <c r="AF29" s="100"/>
      <c r="AG29" s="80"/>
      <c r="AH29" s="92"/>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row>
    <row r="30" spans="1:78" s="2" customFormat="1" ht="6" customHeight="1" x14ac:dyDescent="0.3">
      <c r="A30" s="1"/>
      <c r="B30" s="39"/>
      <c r="C30" s="200"/>
      <c r="D30" s="39"/>
      <c r="E30" s="39"/>
      <c r="F30" s="39"/>
      <c r="G30" s="1"/>
      <c r="H30" s="22"/>
      <c r="I30" s="37"/>
      <c r="J30" s="37"/>
      <c r="K30" s="277"/>
      <c r="L30" s="277"/>
      <c r="M30" s="282"/>
      <c r="N30" s="40"/>
      <c r="O30" s="115"/>
      <c r="P30" s="108"/>
      <c r="Q30" s="133"/>
      <c r="R30" s="37"/>
      <c r="S30" s="277"/>
      <c r="T30" s="277"/>
      <c r="U30" s="277"/>
      <c r="V30" s="126"/>
      <c r="W30" s="115"/>
      <c r="X30" s="102"/>
      <c r="Y30" s="129"/>
      <c r="Z30" s="27"/>
      <c r="AA30" s="139"/>
      <c r="AB30" s="124"/>
      <c r="AC30" s="277"/>
      <c r="AD30" s="277"/>
      <c r="AE30" s="277"/>
      <c r="AF30" s="100"/>
      <c r="AG30" s="80"/>
      <c r="AH30" s="92"/>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row>
    <row r="31" spans="1:78" s="2" customFormat="1" ht="20.100000000000001" customHeight="1" x14ac:dyDescent="0.3">
      <c r="A31" s="1"/>
      <c r="B31" s="461" t="str">
        <f>T(Textes!A34)</f>
        <v>Autres :</v>
      </c>
      <c r="C31" s="461"/>
      <c r="D31" s="461"/>
      <c r="E31" s="461"/>
      <c r="F31" s="202"/>
      <c r="G31" s="1"/>
      <c r="H31" s="22"/>
      <c r="I31" s="23" t="s">
        <v>22</v>
      </c>
      <c r="J31" s="21">
        <f>IF(N31=FALSE,VLOOKUP(I31,Textes!$E:$H,4,FALSE),"1")</f>
        <v>12</v>
      </c>
      <c r="K31" s="158"/>
      <c r="L31" s="277"/>
      <c r="M31" s="158"/>
      <c r="N31" s="40" t="b">
        <f>ISBLANK(I31)</f>
        <v>0</v>
      </c>
      <c r="O31" s="115"/>
      <c r="P31" s="108"/>
      <c r="Q31" s="23" t="s">
        <v>22</v>
      </c>
      <c r="R31" s="37">
        <f>IF(V31=FALSE,VLOOKUP(Q31,Textes!$E:$H,4,FALSE),"1")</f>
        <v>12</v>
      </c>
      <c r="S31" s="158"/>
      <c r="T31" s="277"/>
      <c r="U31" s="158"/>
      <c r="V31" s="126" t="b">
        <f>ISBLANK(Q31)</f>
        <v>0</v>
      </c>
      <c r="W31" s="115"/>
      <c r="X31" s="102"/>
      <c r="Y31" s="23" t="s">
        <v>22</v>
      </c>
      <c r="Z31" s="27" t="b">
        <f>ISBLANK(W31)</f>
        <v>1</v>
      </c>
      <c r="AA31" s="137">
        <v>0.5</v>
      </c>
      <c r="AB31" s="121">
        <f>VLOOKUP(Y31,Textes!$E:$H,4,FALSE)</f>
        <v>12</v>
      </c>
      <c r="AC31" s="158"/>
      <c r="AD31" s="277"/>
      <c r="AE31" s="158"/>
      <c r="AF31" s="100"/>
      <c r="AG31" s="80"/>
      <c r="AH31" s="92"/>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row>
    <row r="32" spans="1:78" s="2" customFormat="1" ht="6" customHeight="1" x14ac:dyDescent="0.3">
      <c r="A32" s="1"/>
      <c r="B32" s="196"/>
      <c r="C32" s="285"/>
      <c r="D32" s="285"/>
      <c r="E32" s="285"/>
      <c r="F32" s="197"/>
      <c r="G32" s="309"/>
      <c r="H32" s="95"/>
      <c r="I32" s="98"/>
      <c r="J32" s="98"/>
      <c r="K32" s="279"/>
      <c r="L32" s="279"/>
      <c r="M32" s="280"/>
      <c r="N32" s="125"/>
      <c r="O32" s="117"/>
      <c r="P32" s="118"/>
      <c r="Q32" s="258"/>
      <c r="R32" s="98"/>
      <c r="S32" s="280"/>
      <c r="T32" s="279"/>
      <c r="U32" s="280"/>
      <c r="V32" s="127"/>
      <c r="W32" s="117"/>
      <c r="X32" s="116"/>
      <c r="Y32" s="258"/>
      <c r="Z32" s="259"/>
      <c r="AA32" s="261"/>
      <c r="AB32" s="123"/>
      <c r="AC32" s="279"/>
      <c r="AD32" s="279"/>
      <c r="AE32" s="280"/>
      <c r="AF32" s="104"/>
      <c r="AG32" s="80"/>
      <c r="AH32" s="92"/>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row>
    <row r="33" spans="1:78" s="2" customFormat="1" ht="6" customHeight="1" x14ac:dyDescent="0.3">
      <c r="A33" s="1"/>
      <c r="B33" s="39"/>
      <c r="C33" s="201"/>
      <c r="D33" s="201"/>
      <c r="E33" s="201"/>
      <c r="F33" s="42"/>
      <c r="G33" s="1"/>
      <c r="H33" s="22"/>
      <c r="I33" s="37"/>
      <c r="J33" s="37"/>
      <c r="K33" s="277"/>
      <c r="L33" s="277"/>
      <c r="M33" s="282"/>
      <c r="N33" s="40"/>
      <c r="O33" s="115"/>
      <c r="P33" s="108"/>
      <c r="Q33" s="99"/>
      <c r="R33" s="37"/>
      <c r="S33" s="171"/>
      <c r="T33" s="277"/>
      <c r="U33" s="171"/>
      <c r="V33" s="126"/>
      <c r="W33" s="115"/>
      <c r="X33" s="102"/>
      <c r="Y33" s="99"/>
      <c r="Z33" s="28"/>
      <c r="AA33" s="140"/>
      <c r="AB33" s="124"/>
      <c r="AC33" s="277"/>
      <c r="AD33" s="277"/>
      <c r="AE33" s="171"/>
      <c r="AF33" s="104"/>
      <c r="AG33" s="80"/>
      <c r="AH33" s="92"/>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row>
    <row r="34" spans="1:78" s="2" customFormat="1" ht="20.100000000000001" customHeight="1" x14ac:dyDescent="0.3">
      <c r="A34" s="1"/>
      <c r="B34" s="461" t="str">
        <f>T(Textes!A34)</f>
        <v>Autres :</v>
      </c>
      <c r="C34" s="461"/>
      <c r="D34" s="461"/>
      <c r="E34" s="461"/>
      <c r="F34" s="202"/>
      <c r="G34" s="1"/>
      <c r="H34" s="22"/>
      <c r="I34" s="23" t="s">
        <v>22</v>
      </c>
      <c r="J34" s="21">
        <f>IF(N34=FALSE,VLOOKUP(I34,Textes!$E:$H,4,FALSE),"1")</f>
        <v>12</v>
      </c>
      <c r="K34" s="158"/>
      <c r="L34" s="277"/>
      <c r="M34" s="158"/>
      <c r="N34" s="40" t="b">
        <f>ISBLANK(I34)</f>
        <v>0</v>
      </c>
      <c r="O34" s="115"/>
      <c r="P34" s="108"/>
      <c r="Q34" s="23" t="s">
        <v>22</v>
      </c>
      <c r="R34" s="37">
        <f>IF(V34=FALSE,VLOOKUP(Q34,Textes!$E:$H,4,FALSE),"1")</f>
        <v>12</v>
      </c>
      <c r="S34" s="158"/>
      <c r="T34" s="277"/>
      <c r="U34" s="158"/>
      <c r="V34" s="25" t="b">
        <f>ISBLANK(Q34)</f>
        <v>0</v>
      </c>
      <c r="W34" s="115"/>
      <c r="X34" s="102"/>
      <c r="Y34" s="23" t="s">
        <v>22</v>
      </c>
      <c r="Z34" s="28" t="b">
        <f>ISBLANK(W34)</f>
        <v>1</v>
      </c>
      <c r="AA34" s="137">
        <v>0.5</v>
      </c>
      <c r="AB34" s="121">
        <f>VLOOKUP(Y34,Textes!$E:$H,4,FALSE)</f>
        <v>12</v>
      </c>
      <c r="AC34" s="158"/>
      <c r="AD34" s="277"/>
      <c r="AE34" s="158"/>
      <c r="AF34" s="104"/>
      <c r="AG34" s="80"/>
      <c r="AH34" s="92"/>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row>
    <row r="35" spans="1:78" s="2" customFormat="1" ht="6" customHeight="1" x14ac:dyDescent="0.3">
      <c r="A35" s="1"/>
      <c r="B35" s="196"/>
      <c r="C35" s="196"/>
      <c r="D35" s="196"/>
      <c r="E35" s="196"/>
      <c r="F35" s="310"/>
      <c r="G35" s="309"/>
      <c r="H35" s="311"/>
      <c r="I35" s="312"/>
      <c r="J35" s="312"/>
      <c r="K35" s="279"/>
      <c r="L35" s="279"/>
      <c r="M35" s="280"/>
      <c r="N35" s="127"/>
      <c r="O35" s="313"/>
      <c r="P35" s="314"/>
      <c r="Q35" s="315"/>
      <c r="R35" s="127"/>
      <c r="S35" s="279"/>
      <c r="T35" s="279"/>
      <c r="U35" s="279"/>
      <c r="V35" s="312"/>
      <c r="W35" s="313"/>
      <c r="X35" s="316"/>
      <c r="Y35" s="258"/>
      <c r="Z35" s="259"/>
      <c r="AA35" s="261"/>
      <c r="AB35" s="123"/>
      <c r="AC35" s="279"/>
      <c r="AD35" s="279"/>
      <c r="AE35" s="279"/>
      <c r="AF35" s="104"/>
      <c r="AG35" s="80"/>
      <c r="AH35" s="92"/>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row>
    <row r="36" spans="1:78" s="2" customFormat="1" ht="6" customHeight="1" x14ac:dyDescent="0.3">
      <c r="A36" s="1"/>
      <c r="B36" s="39"/>
      <c r="C36" s="39"/>
      <c r="D36" s="39"/>
      <c r="E36" s="39"/>
      <c r="F36" s="203"/>
      <c r="G36" s="1"/>
      <c r="I36" s="25"/>
      <c r="J36" s="25"/>
      <c r="K36" s="277"/>
      <c r="L36" s="277"/>
      <c r="M36" s="282"/>
      <c r="N36" s="126"/>
      <c r="O36" s="119"/>
      <c r="P36" s="106"/>
      <c r="Q36" s="134"/>
      <c r="R36" s="126"/>
      <c r="S36" s="277"/>
      <c r="T36" s="277"/>
      <c r="U36" s="277"/>
      <c r="V36" s="25"/>
      <c r="W36" s="119"/>
      <c r="X36" s="105"/>
      <c r="Y36" s="99"/>
      <c r="Z36" s="28"/>
      <c r="AA36" s="140"/>
      <c r="AB36" s="124"/>
      <c r="AC36" s="277"/>
      <c r="AD36" s="277"/>
      <c r="AE36" s="277"/>
      <c r="AF36" s="104"/>
      <c r="AG36" s="80"/>
      <c r="AH36" s="92"/>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row>
    <row r="37" spans="1:78" s="2" customFormat="1" ht="20.100000000000001" customHeight="1" x14ac:dyDescent="0.3">
      <c r="A37" s="1"/>
      <c r="B37" s="461" t="str">
        <f>T(Textes!A34)</f>
        <v>Autres :</v>
      </c>
      <c r="C37" s="461"/>
      <c r="D37" s="461"/>
      <c r="E37" s="461"/>
      <c r="F37" s="202"/>
      <c r="G37" s="1"/>
      <c r="H37" s="22"/>
      <c r="I37" s="23" t="s">
        <v>22</v>
      </c>
      <c r="J37" s="21">
        <f>IF(N37=FALSE,VLOOKUP(I37,Textes!$E:$H,4,FALSE),"1")</f>
        <v>12</v>
      </c>
      <c r="K37" s="158"/>
      <c r="L37" s="277"/>
      <c r="M37" s="158"/>
      <c r="N37" s="40" t="b">
        <f>ISBLANK(I37)</f>
        <v>0</v>
      </c>
      <c r="O37" s="115"/>
      <c r="P37" s="108"/>
      <c r="Q37" s="23" t="s">
        <v>22</v>
      </c>
      <c r="R37" s="37">
        <f>IF(V37=FALSE,VLOOKUP(Q37,Textes!$E:$H,4,FALSE),"1")</f>
        <v>12</v>
      </c>
      <c r="S37" s="158"/>
      <c r="T37" s="277"/>
      <c r="U37" s="158"/>
      <c r="V37" s="25" t="b">
        <f>ISBLANK(Q37)</f>
        <v>0</v>
      </c>
      <c r="W37" s="115"/>
      <c r="X37" s="102"/>
      <c r="Y37" s="23" t="s">
        <v>22</v>
      </c>
      <c r="Z37" s="27" t="b">
        <f>ISBLANK(W37)</f>
        <v>1</v>
      </c>
      <c r="AA37" s="137">
        <v>0.5</v>
      </c>
      <c r="AB37" s="121">
        <f>VLOOKUP(Y37,Textes!$E:$H,4,FALSE)</f>
        <v>12</v>
      </c>
      <c r="AC37" s="158"/>
      <c r="AD37" s="277"/>
      <c r="AE37" s="158"/>
      <c r="AF37" s="100"/>
      <c r="AG37" s="80"/>
      <c r="AH37" s="92"/>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row>
    <row r="38" spans="1:78" s="2" customFormat="1" ht="12" customHeight="1" x14ac:dyDescent="0.3">
      <c r="A38" s="1"/>
      <c r="B38" s="39"/>
      <c r="C38" s="39"/>
      <c r="D38" s="39"/>
      <c r="E38" s="39"/>
      <c r="F38" s="301"/>
      <c r="G38" s="1"/>
      <c r="I38" s="25"/>
      <c r="J38" s="25"/>
      <c r="K38" s="288">
        <f>K39/12</f>
        <v>0</v>
      </c>
      <c r="L38" s="288"/>
      <c r="M38" s="288">
        <f>M39/12</f>
        <v>0</v>
      </c>
      <c r="N38" s="106"/>
      <c r="O38" s="119"/>
      <c r="P38" s="106"/>
      <c r="Q38" s="134"/>
      <c r="R38" s="126"/>
      <c r="S38" s="288">
        <f>S39/12</f>
        <v>0</v>
      </c>
      <c r="T38" s="288"/>
      <c r="U38" s="288">
        <f>U39/12</f>
        <v>0</v>
      </c>
      <c r="V38" s="25"/>
      <c r="W38" s="119"/>
      <c r="X38" s="107"/>
      <c r="Y38" s="134"/>
      <c r="Z38" s="100"/>
      <c r="AA38" s="100"/>
      <c r="AB38" s="106"/>
      <c r="AC38" s="288">
        <f>AC39/12</f>
        <v>0</v>
      </c>
      <c r="AD38" s="288"/>
      <c r="AE38" s="288">
        <f>AE39/12</f>
        <v>0</v>
      </c>
      <c r="AF38" s="100"/>
      <c r="AG38" s="80"/>
      <c r="AH38" s="92"/>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row>
    <row r="39" spans="1:78" s="2" customFormat="1" ht="12" customHeight="1" x14ac:dyDescent="0.3">
      <c r="A39" s="1"/>
      <c r="B39" s="195"/>
      <c r="C39" s="195"/>
      <c r="D39" s="195"/>
      <c r="E39" s="195"/>
      <c r="F39" s="270"/>
      <c r="H39" s="29"/>
      <c r="I39" s="29"/>
      <c r="J39" s="29"/>
      <c r="K39" s="291">
        <f>SUM($J$7*K7,$J$10*K10,$J$13*K13,$J$16*K16,$J$19*K19,$J$22*K22,$J$25*K25,$J$28*K28,$J$31*K31,$J$34*K34,$J$37*K37)</f>
        <v>0</v>
      </c>
      <c r="L39" s="291"/>
      <c r="M39" s="291">
        <f>SUM($J$7*M7,$J$10*M10,$J$13*M13,$J$16*M16,$J$19*M19,$J$22*M22,$J$25*M25,$J$28*M28,$J$31*M31,$J$34*M34,$J$37*M37)</f>
        <v>0</v>
      </c>
      <c r="N39" s="111"/>
      <c r="O39" s="106"/>
      <c r="P39" s="111"/>
      <c r="Q39" s="131"/>
      <c r="R39" s="111"/>
      <c r="S39" s="291">
        <f>SUM($R$7*S7,$R$10*S10,$R$13*S13,$R$16*S16,$R$19*S19,$R$22*S22,$R$25*S25,$R$28*S28,$R$31*S31,$R$34*S34,$R$37*S37)</f>
        <v>0</v>
      </c>
      <c r="T39" s="291"/>
      <c r="U39" s="291">
        <f>SUM($R$7*U7,$R$10*U10,$R$13*U13,$R$16*U16,$R$19*U19,$R$22*U22,$R$25*U25,$R$28*U28,$R$31*U31,$R$34*U34,$R$37*U37)</f>
        <v>0</v>
      </c>
      <c r="V39" s="112"/>
      <c r="W39" s="106"/>
      <c r="X39" s="110"/>
      <c r="Y39" s="131"/>
      <c r="Z39" s="112"/>
      <c r="AA39" s="112"/>
      <c r="AB39" s="111"/>
      <c r="AC39" s="291">
        <f>SUM($AB$7*AC7,$AB$10*AC10,$AB$13*AC13,$AB$16*AC16,$AB$19*AC19,$AB$22*AC22,$AB$25*AC25,$AB$28*AC28,$AB$31*AC31,$AB$34*AC34,$AB$37*AC37)</f>
        <v>0</v>
      </c>
      <c r="AD39" s="291"/>
      <c r="AE39" s="291">
        <f>SUM($AB$7*AE7,$AB$10*AE10,$AB$13*AE13,$AB$16*AE16,$AB$19*AE19,$AB$22*AE22,$AB$25*AE25,$AB$28*AE28,$AB$31*AE31,$AB$34*AE34,$AB$37*AE37)</f>
        <v>0</v>
      </c>
      <c r="AF39" s="112"/>
      <c r="AG39" s="80"/>
      <c r="AH39" s="92"/>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row>
    <row r="40" spans="1:78" s="2" customFormat="1" ht="20.100000000000001" customHeight="1" x14ac:dyDescent="0.3">
      <c r="A40" s="1"/>
      <c r="B40" s="195"/>
      <c r="C40" s="460" t="str">
        <f>T(Textes!A35)</f>
        <v>Total partiel</v>
      </c>
      <c r="D40" s="460"/>
      <c r="E40" s="460"/>
      <c r="F40" s="460"/>
      <c r="G40" s="317"/>
      <c r="H40" s="29"/>
      <c r="I40" s="30" t="s">
        <v>22</v>
      </c>
      <c r="J40" s="29"/>
      <c r="K40" s="274">
        <f>$K$39/(VLOOKUP($I$40,Textes!$E:$H,4,FALSE))</f>
        <v>0</v>
      </c>
      <c r="L40" s="274"/>
      <c r="M40" s="274">
        <f>$M$39/(VLOOKUP($I$40,Textes!$E:$H,4,FALSE))</f>
        <v>0</v>
      </c>
      <c r="N40" s="111"/>
      <c r="O40" s="106"/>
      <c r="P40" s="111"/>
      <c r="Q40" s="30" t="s">
        <v>22</v>
      </c>
      <c r="R40" s="111"/>
      <c r="S40" s="274">
        <f>$S$39/(VLOOKUP($Q$40,Textes!$E:$H,4,FALSE))</f>
        <v>0</v>
      </c>
      <c r="T40" s="274"/>
      <c r="U40" s="274">
        <f>$U$39/(VLOOKUP($Q$40,Textes!$E:$H,4,FALSE))</f>
        <v>0</v>
      </c>
      <c r="V40" s="112"/>
      <c r="W40" s="106"/>
      <c r="X40" s="304"/>
      <c r="Y40" s="30" t="s">
        <v>22</v>
      </c>
      <c r="Z40" s="112"/>
      <c r="AA40" s="112"/>
      <c r="AB40" s="120"/>
      <c r="AC40" s="274">
        <f>$AC$39/(VLOOKUP($Y$40,Textes!$E:$H,4,FALSE))</f>
        <v>0</v>
      </c>
      <c r="AD40" s="274"/>
      <c r="AE40" s="274">
        <f>$AE$39/(VLOOKUP($Y$40,Textes!$E:$H,4,FALSE))</f>
        <v>0</v>
      </c>
      <c r="AF40" s="112"/>
      <c r="AG40" s="80"/>
      <c r="AH40" s="92"/>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row>
    <row r="41" spans="1:78" s="2" customFormat="1" ht="12" customHeight="1" x14ac:dyDescent="0.3">
      <c r="A41" s="1"/>
      <c r="F41" s="36"/>
      <c r="H41" s="29"/>
      <c r="I41" s="29"/>
      <c r="J41" s="29"/>
      <c r="K41" s="112"/>
      <c r="L41" s="112"/>
      <c r="M41" s="112"/>
      <c r="N41" s="112"/>
      <c r="O41" s="114"/>
      <c r="P41" s="112"/>
      <c r="Q41" s="112"/>
      <c r="R41" s="112"/>
      <c r="S41" s="112"/>
      <c r="T41" s="112"/>
      <c r="U41" s="112"/>
      <c r="V41" s="112"/>
      <c r="W41" s="114"/>
      <c r="X41" s="112"/>
      <c r="Y41" s="112"/>
      <c r="Z41" s="112"/>
      <c r="AA41" s="112"/>
      <c r="AB41" s="112"/>
      <c r="AC41" s="112"/>
      <c r="AD41" s="112"/>
      <c r="AE41" s="112"/>
      <c r="AF41" s="112"/>
      <c r="AG41" s="80"/>
      <c r="AH41" s="92"/>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row>
    <row r="42" spans="1:78" s="2" customFormat="1" ht="38.1" customHeight="1" x14ac:dyDescent="0.25">
      <c r="A42" s="1"/>
      <c r="B42" s="87" t="str">
        <f>IF(Accueil!$C$12="","","1-"&amp;Textes!$A$124)&amp;IF(Accueil!$C$14=Textes!$A$39,"    2-"&amp;T(Textes!$A$120),"")</f>
        <v xml:space="preserve">    2-Estimation des dépenses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92"/>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row>
    <row r="43" spans="1:78" ht="25.5" customHeight="1" x14ac:dyDescent="0.25">
      <c r="K43" s="92"/>
      <c r="L43" s="92"/>
      <c r="M43" s="92"/>
      <c r="N43" s="92"/>
      <c r="O43" s="92"/>
      <c r="P43" s="92"/>
      <c r="Q43" s="92"/>
      <c r="R43" s="92"/>
      <c r="S43" s="92"/>
      <c r="T43" s="92"/>
      <c r="U43" s="92"/>
      <c r="V43" s="92"/>
      <c r="W43" s="92"/>
      <c r="X43" s="92"/>
      <c r="Y43" s="93"/>
      <c r="Z43" s="92"/>
      <c r="AA43" s="89"/>
      <c r="AB43" s="431" t="str">
        <f>H3</f>
        <v/>
      </c>
      <c r="AC43" s="431">
        <f>ROUND(SUM($AB$7*AC7*AA7,$AB$10*AC10*AA10,$AB$13*AC13*AA13,$AB$16*AC16*AA16,$AB$19*AC19*AA19,$AB$22*AC22*AA22,$AB$25*AC25*AA25,$AB$28*AC28*AA28,$AB$31*AC31*AA31,$AB$34*AC34*AA34,$AB$37*AC37*AA37),2)/12</f>
        <v>0</v>
      </c>
      <c r="AD43" s="431"/>
      <c r="AE43" s="431">
        <f>SUM($AB$7*AE7*AA7,$AB$10*AE10*AA10,$AB$13*AE13*AA13,$AB$16*AE16*AA16,$AB$19*AE19*AA19,$AB$22*AE22*AA22,$AB$25*AE25*AA25,$AB$28*AE28*AA28,$AB$31*AE31*AA31,$AB$34*AE34*AA34,$AB$37*AE37*AA37)/12</f>
        <v>0</v>
      </c>
      <c r="AF43" s="89"/>
      <c r="AG43" s="89"/>
      <c r="AH43" s="92"/>
    </row>
    <row r="44" spans="1:78" ht="25.5" customHeight="1" x14ac:dyDescent="0.25">
      <c r="K44" s="92"/>
      <c r="L44" s="92"/>
      <c r="M44" s="92"/>
      <c r="N44" s="92"/>
      <c r="O44" s="92"/>
      <c r="P44" s="92"/>
      <c r="Q44" s="92"/>
      <c r="R44" s="92"/>
      <c r="S44" s="92"/>
      <c r="T44" s="92"/>
      <c r="U44" s="92"/>
      <c r="V44" s="92"/>
      <c r="W44" s="92"/>
      <c r="X44" s="92"/>
      <c r="Y44" s="93"/>
      <c r="Z44" s="92"/>
      <c r="AA44" s="89"/>
      <c r="AB44" s="431" t="str">
        <f>P3</f>
        <v/>
      </c>
      <c r="AC44" s="431">
        <f>AC38-AC43</f>
        <v>0</v>
      </c>
      <c r="AD44" s="431"/>
      <c r="AE44" s="431">
        <f>AE38-AE43</f>
        <v>0</v>
      </c>
      <c r="AF44" s="89"/>
      <c r="AG44" s="89"/>
      <c r="AH44" s="92"/>
    </row>
    <row r="45" spans="1:78" ht="25.5" customHeight="1" x14ac:dyDescent="0.25">
      <c r="K45" s="92"/>
      <c r="L45" s="92"/>
      <c r="M45" s="92"/>
      <c r="N45" s="92"/>
      <c r="O45" s="92"/>
      <c r="P45" s="92"/>
      <c r="Q45" s="92"/>
      <c r="R45" s="92"/>
      <c r="S45" s="92"/>
      <c r="T45" s="92"/>
      <c r="U45" s="92"/>
      <c r="V45" s="92"/>
      <c r="W45" s="92"/>
      <c r="X45" s="92"/>
      <c r="Y45" s="92"/>
      <c r="Z45" s="92"/>
      <c r="AA45" s="89"/>
      <c r="AB45" s="89"/>
      <c r="AC45" s="431">
        <f>SUM($AB$7*AE7,$AB$10*AE10,$AB$13*AE13,$AB$16*AE16,$AB$19*AE19,$AB$22*AE22,$AB$25*AE25,$AB$28*AE28,$AB$31*AE31,$AB$34*AE34,$AB$37*AE37)/12</f>
        <v>0</v>
      </c>
      <c r="AD45" s="89"/>
      <c r="AE45" s="89"/>
      <c r="AF45" s="89"/>
      <c r="AG45" s="89"/>
      <c r="AH45" s="92"/>
    </row>
    <row r="46" spans="1:78" ht="25.5" customHeight="1" x14ac:dyDescent="0.25">
      <c r="K46" s="92"/>
      <c r="L46" s="92"/>
      <c r="M46" s="92"/>
      <c r="N46" s="92"/>
      <c r="O46" s="92"/>
      <c r="P46" s="92"/>
      <c r="Q46" s="92"/>
      <c r="R46" s="92"/>
      <c r="S46" s="92"/>
      <c r="T46" s="92"/>
      <c r="U46" s="92"/>
      <c r="V46" s="92"/>
      <c r="W46" s="92"/>
      <c r="X46" s="92"/>
      <c r="Y46" s="92"/>
      <c r="Z46" s="92"/>
      <c r="AA46" s="89"/>
      <c r="AB46" s="89"/>
      <c r="AC46" s="89"/>
      <c r="AD46" s="89"/>
      <c r="AE46" s="89"/>
      <c r="AF46" s="89"/>
      <c r="AG46" s="89"/>
      <c r="AH46" s="92"/>
    </row>
    <row r="47" spans="1:78" ht="25.5" customHeight="1" x14ac:dyDescent="0.25">
      <c r="K47" s="92"/>
      <c r="L47" s="92"/>
      <c r="M47" s="92"/>
      <c r="N47" s="92"/>
      <c r="O47" s="92"/>
      <c r="P47" s="92"/>
      <c r="Q47" s="92"/>
      <c r="R47" s="92"/>
      <c r="S47" s="92"/>
      <c r="T47" s="92"/>
      <c r="U47" s="92"/>
      <c r="V47" s="92"/>
      <c r="W47" s="92"/>
      <c r="X47" s="92"/>
      <c r="Y47" s="92"/>
      <c r="Z47" s="92"/>
      <c r="AA47" s="89"/>
      <c r="AB47" s="89"/>
      <c r="AC47" s="89"/>
      <c r="AD47" s="89"/>
      <c r="AE47" s="89"/>
      <c r="AF47" s="89"/>
      <c r="AG47" s="89"/>
      <c r="AH47" s="92"/>
    </row>
  </sheetData>
  <sheetProtection algorithmName="SHA-512" hashValue="3KjgKHaJio7EBB7rRbr4utTWL1YZydD9+HksfwApA9uANi5TJsJ0dvlw1pUPzI599hcr4KFzwfDDUVNROJ8MAg==" saltValue="tQIiEO8qS/2lBvGenAe7yg==" spinCount="100000" sheet="1" objects="1" scenarios="1" selectLockedCells="1"/>
  <mergeCells count="17">
    <mergeCell ref="B3:G4"/>
    <mergeCell ref="X3:AF4"/>
    <mergeCell ref="B10:F10"/>
    <mergeCell ref="H3:N4"/>
    <mergeCell ref="P3:V4"/>
    <mergeCell ref="Z5:AB5"/>
    <mergeCell ref="B13:F13"/>
    <mergeCell ref="B16:F16"/>
    <mergeCell ref="B19:F19"/>
    <mergeCell ref="B22:F22"/>
    <mergeCell ref="B7:F7"/>
    <mergeCell ref="C40:F40"/>
    <mergeCell ref="B28:F28"/>
    <mergeCell ref="B25:F25"/>
    <mergeCell ref="B31:E31"/>
    <mergeCell ref="B34:E34"/>
    <mergeCell ref="B37:E37"/>
  </mergeCells>
  <conditionalFormatting sqref="S35:U36 AD35:AE36">
    <cfRule type="expression" dxfId="108" priority="32">
      <formula>#REF!="x"</formula>
    </cfRule>
  </conditionalFormatting>
  <conditionalFormatting sqref="P40 R40 P7 R7 P10 R10 P13 R13 P16 R16 P19 R19 P22 R22 P25 R25 P28 R28 T7 AD7 T10 AD10 T13 AD13 T16 AD16 T19 AD19 T22 AD22 T25 AD25 T28 AD28 P38:R39 P35:U36 AD35:AE36 P41:U41 AD41:AE41 P8:U9 AD8:AE9 P11:U12 AD11:AE12 P14:U15 AD14:AE15 P17:U18 AD17:AE18 P20:U21 AD20:AE21 P23:U24 AD23:AE24 P26:U27 AD26:AE27 P29:U30 AD29:AE30 P6:U6 AD6:AE6 P32:U33 V6:V41 AD32:AE33">
    <cfRule type="expression" dxfId="107" priority="31">
      <formula>#REF!="x"</formula>
    </cfRule>
  </conditionalFormatting>
  <conditionalFormatting sqref="S38:U38 AD38:AE38">
    <cfRule type="expression" dxfId="106" priority="23">
      <formula>#REF!="3"</formula>
    </cfRule>
  </conditionalFormatting>
  <conditionalFormatting sqref="P31 R31 T31 AD31">
    <cfRule type="expression" dxfId="105" priority="22">
      <formula>#REF!="x"</formula>
    </cfRule>
  </conditionalFormatting>
  <conditionalFormatting sqref="P34 R34 T34 AD34">
    <cfRule type="expression" dxfId="104" priority="21">
      <formula>#REF!="x"</formula>
    </cfRule>
  </conditionalFormatting>
  <conditionalFormatting sqref="P37 R37 T37 AD37">
    <cfRule type="expression" dxfId="103" priority="19">
      <formula>#REF!="x"</formula>
    </cfRule>
  </conditionalFormatting>
  <conditionalFormatting sqref="S38:U38 AD38:AE38">
    <cfRule type="expression" dxfId="102" priority="17">
      <formula>#REF!="3"</formula>
    </cfRule>
  </conditionalFormatting>
  <conditionalFormatting sqref="Z37 Z6:AA6 Z7:Z34 Z35:AA36 AF5:AF41 Z38:AA41">
    <cfRule type="expression" dxfId="101" priority="16">
      <formula>#REF!="3"</formula>
    </cfRule>
  </conditionalFormatting>
  <conditionalFormatting sqref="Y39:AB39 AB40">
    <cfRule type="expression" dxfId="100" priority="15">
      <formula>#REF!="x"</formula>
    </cfRule>
  </conditionalFormatting>
  <conditionalFormatting sqref="Y38:AB39 AB40 Y6:AB6 Y41:AB41">
    <cfRule type="expression" dxfId="99" priority="14">
      <formula>#REF!="x"</formula>
    </cfRule>
  </conditionalFormatting>
  <conditionalFormatting sqref="Y8:Z9 Y11:Z12 Y14:Z15 Y17:Z18 Y20:Z21 Y23:Z24 Y26:Z27 Y29:Z30 Y32:Z33 Y35:AA36">
    <cfRule type="expression" dxfId="98" priority="13">
      <formula>#REF!="3"</formula>
    </cfRule>
  </conditionalFormatting>
  <conditionalFormatting sqref="P5 R5 T5 AD5 V5">
    <cfRule type="expression" dxfId="97" priority="12">
      <formula>#REF!="x"</formula>
    </cfRule>
  </conditionalFormatting>
  <conditionalFormatting sqref="H3">
    <cfRule type="expression" dxfId="96" priority="10">
      <formula>#REF!="3"</formula>
    </cfRule>
  </conditionalFormatting>
  <conditionalFormatting sqref="P3">
    <cfRule type="expression" dxfId="95" priority="9">
      <formula>#REF!="3"</formula>
    </cfRule>
  </conditionalFormatting>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8" id="{FE949788-51A1-4D52-BC4F-07376B22358E}">
            <xm:f>Accueil!$C$12=""</xm:f>
            <x14:dxf>
              <font>
                <color theme="0"/>
              </font>
              <fill>
                <patternFill>
                  <bgColor theme="0"/>
                </patternFill>
              </fill>
              <border>
                <left/>
                <right/>
                <top/>
                <bottom/>
              </border>
            </x14:dxf>
          </x14:cfRule>
          <xm:sqref>AA7:AA34</xm:sqref>
        </x14:conditionalFormatting>
        <x14:conditionalFormatting xmlns:xm="http://schemas.microsoft.com/office/excel/2006/main">
          <x14:cfRule type="expression" priority="7" id="{0E7E2E71-4A76-4FA8-B7DE-BF095B094A72}">
            <xm:f>Accueil!$C$12=""</xm:f>
            <x14:dxf>
              <font>
                <color theme="0"/>
              </font>
              <fill>
                <patternFill>
                  <bgColor theme="0"/>
                </patternFill>
              </fill>
              <border>
                <left/>
                <right/>
                <top/>
                <bottom/>
              </border>
            </x14:dxf>
          </x14:cfRule>
          <xm:sqref>AA37</xm:sqref>
        </x14:conditionalFormatting>
        <x14:conditionalFormatting xmlns:xm="http://schemas.microsoft.com/office/excel/2006/main">
          <x14:cfRule type="expression" priority="6" id="{67341392-6F3D-446C-8807-F6148CF95C84}">
            <xm:f>Accueil!$C$12=""</xm:f>
            <x14:dxf>
              <font>
                <color theme="0"/>
              </font>
              <fill>
                <patternFill>
                  <bgColor theme="0"/>
                </patternFill>
              </fill>
              <border>
                <left/>
                <right/>
                <top/>
                <bottom/>
              </border>
            </x14:dxf>
          </x14:cfRule>
          <xm:sqref>O3:AF4 O6:AF41 O5:Y5 AC5:AF5</xm:sqref>
        </x14:conditionalFormatting>
        <x14:conditionalFormatting xmlns:xm="http://schemas.microsoft.com/office/excel/2006/main">
          <x14:cfRule type="expression" priority="4" id="{EE68B0DF-C2EE-47B4-BD31-9C5EAFC9E5E1}">
            <xm:f>Accueil!$C$12=""</xm:f>
            <x14:dxf>
              <font>
                <color theme="0"/>
              </font>
              <fill>
                <patternFill>
                  <bgColor theme="0"/>
                </patternFill>
              </fill>
              <border>
                <left/>
                <right/>
                <top/>
                <bottom/>
              </border>
            </x14:dxf>
          </x14:cfRule>
          <xm:sqref>Z5</xm:sqref>
        </x14:conditionalFormatting>
        <x14:conditionalFormatting xmlns:xm="http://schemas.microsoft.com/office/excel/2006/main">
          <x14:cfRule type="expression" priority="3" id="{562FA7C3-4534-490C-9EB9-E56866140BD5}">
            <xm:f>Accueil!$C$14=UPPER(Textes!$A$43)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2" id="{DDAF49D8-A657-4268-8CF5-77F3AE2B3102}">
            <xm:f>Accueil!$C$14=UPPER(Textes!$A$43)</xm:f>
            <x14:dxf>
              <font>
                <color rgb="FFE2E2E2"/>
              </font>
            </x14:dxf>
          </x14:cfRule>
          <xm:sqref>M40 U40 AE40</xm:sqref>
        </x14:conditionalFormatting>
        <x14:conditionalFormatting xmlns:xm="http://schemas.microsoft.com/office/excel/2006/main">
          <x14:cfRule type="expression" priority="1" id="{AAFF1750-E996-45C3-B01F-35094ED9FD36}">
            <xm:f>AND(Accueil!$C$12="",Accueil!$C$14=Textes!$A$43)</xm:f>
            <x14:dxf>
              <font>
                <color theme="0"/>
              </font>
              <fill>
                <patternFill>
                  <bgColor theme="0"/>
                </patternFill>
              </fill>
              <border>
                <left/>
                <right/>
                <top/>
                <bottom/>
                <vertical/>
                <horizontal/>
              </border>
            </x14:dxf>
          </x14:cfRule>
          <xm:sqref>O3:AF41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0EA1403-F721-4655-9CAA-FDD275735444}">
          <x14:formula1>
            <xm:f>Textes!$E$3:$E$8</xm:f>
          </x14:formula1>
          <xm:sqref>I40 Q40 I7 I10 I13 I16 I19 I22 I25 I28 Q7 Q10 Q13 Q16 Q19 Q22 Q25 Q28 I31 Q31 I34 Q34 I37 Q37 Y10 Y13 Y16 Y19 Y22 Y25 Y28 Y31 Y34 Y7 Y37 Y40:Z40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956F9-5F8E-42F2-8427-6D75428FA828}">
  <sheetPr codeName="Feuil9">
    <pageSetUpPr fitToPage="1"/>
  </sheetPr>
  <dimension ref="A1:BI243"/>
  <sheetViews>
    <sheetView showGridLines="0" showRowColHeaders="0" zoomScale="75" zoomScaleNormal="75" zoomScaleSheetLayoutView="75" workbookViewId="0">
      <selection activeCell="I7" sqref="I7"/>
    </sheetView>
  </sheetViews>
  <sheetFormatPr baseColWidth="10" defaultColWidth="10.5703125" defaultRowHeight="25.5" customHeight="1" x14ac:dyDescent="0.25"/>
  <cols>
    <col min="1" max="1" width="6.85546875" style="2" customWidth="1"/>
    <col min="2" max="5" width="3.42578125" style="2" customWidth="1"/>
    <col min="6" max="6" width="40.85546875" style="2" customWidth="1"/>
    <col min="7" max="8" width="2.5703125" style="2" customWidth="1"/>
    <col min="9" max="9" width="11.42578125" style="2" customWidth="1"/>
    <col min="10" max="10" width="2.5703125" style="2" customWidth="1"/>
    <col min="11" max="11" width="13.85546875" style="2" customWidth="1"/>
    <col min="12" max="12" width="2.5703125" style="2" customWidth="1"/>
    <col min="13" max="13" width="13.85546875" style="2" customWidth="1"/>
    <col min="14" max="14" width="2.5703125" style="2" customWidth="1"/>
    <col min="15" max="15" width="3.140625" style="2" customWidth="1"/>
    <col min="16" max="16" width="2.5703125" style="2" customWidth="1"/>
    <col min="17" max="17" width="11.42578125" style="2" customWidth="1"/>
    <col min="18" max="18" width="2.5703125" style="2" customWidth="1"/>
    <col min="19" max="19" width="13.85546875" style="2" customWidth="1"/>
    <col min="20" max="20" width="2.5703125" style="2" customWidth="1"/>
    <col min="21" max="21" width="13.85546875" style="2" customWidth="1"/>
    <col min="22" max="22" width="2.5703125" style="2" customWidth="1"/>
    <col min="23" max="23" width="3.140625" style="2" customWidth="1"/>
    <col min="24" max="24" width="2.5703125" style="2" customWidth="1"/>
    <col min="25" max="25" width="11.42578125" style="24" customWidth="1"/>
    <col min="26" max="26" width="2.5703125" style="24" customWidth="1"/>
    <col min="27" max="27" width="6.5703125" style="24" customWidth="1"/>
    <col min="28" max="28" width="2.5703125" style="24" customWidth="1"/>
    <col min="29" max="29" width="13.85546875" style="2" customWidth="1"/>
    <col min="30" max="30" width="2.5703125" style="2" customWidth="1"/>
    <col min="31" max="31" width="13.85546875" style="2" customWidth="1"/>
    <col min="32" max="32" width="2.5703125" style="24" customWidth="1"/>
    <col min="33" max="33" width="6.85546875" style="2" customWidth="1"/>
    <col min="34" max="35" width="10.5703125" style="2" customWidth="1"/>
    <col min="36" max="16384" width="10.5703125" style="2"/>
  </cols>
  <sheetData>
    <row r="1" spans="1:61"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row>
    <row r="2" spans="1:61" ht="39.950000000000003" customHeight="1" x14ac:dyDescent="0.65">
      <c r="A2" s="1"/>
      <c r="B2" s="1"/>
      <c r="C2" s="467"/>
      <c r="D2" s="467"/>
      <c r="E2" s="467"/>
      <c r="F2" s="467"/>
      <c r="G2" s="1"/>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row>
    <row r="3" spans="1:61" ht="18.95" customHeight="1" x14ac:dyDescent="0.3">
      <c r="A3" s="80"/>
      <c r="B3" s="466" t="str">
        <f>T(Textes!A72)</f>
        <v>Dettes</v>
      </c>
      <c r="C3" s="466"/>
      <c r="D3" s="466"/>
      <c r="E3" s="466"/>
      <c r="F3" s="466"/>
      <c r="G3" s="466"/>
      <c r="H3" s="462" t="str">
        <f>T(Accueil!$C$10)</f>
        <v/>
      </c>
      <c r="I3" s="462"/>
      <c r="J3" s="462"/>
      <c r="K3" s="462"/>
      <c r="L3" s="462"/>
      <c r="M3" s="462"/>
      <c r="N3" s="462"/>
      <c r="O3" s="38"/>
      <c r="P3" s="462" t="str">
        <f>T(Accueil!$C$12)</f>
        <v/>
      </c>
      <c r="Q3" s="462"/>
      <c r="R3" s="462"/>
      <c r="S3" s="462"/>
      <c r="T3" s="462"/>
      <c r="U3" s="462"/>
      <c r="V3" s="462"/>
      <c r="W3" s="38"/>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row>
    <row r="4" spans="1:61" ht="18.95" customHeight="1" x14ac:dyDescent="0.25">
      <c r="A4" s="1"/>
      <c r="B4" s="466"/>
      <c r="C4" s="466"/>
      <c r="D4" s="466"/>
      <c r="E4" s="466"/>
      <c r="F4" s="466"/>
      <c r="G4" s="466"/>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row>
    <row r="5" spans="1:61" ht="33" customHeight="1" x14ac:dyDescent="0.25">
      <c r="A5" s="1"/>
      <c r="B5" s="39"/>
      <c r="C5" s="39"/>
      <c r="D5" s="39"/>
      <c r="E5" s="39"/>
      <c r="F5" s="39"/>
      <c r="G5" s="39"/>
      <c r="I5" s="31" t="str">
        <f>UPPER(Textes!A8)</f>
        <v>FRÉQUENCE</v>
      </c>
      <c r="J5" s="20"/>
      <c r="K5" s="31" t="str">
        <f>UPPER(Textes!$A$36)</f>
        <v>AUJOURD'HUI</v>
      </c>
      <c r="L5" s="34"/>
      <c r="M5" s="31" t="str">
        <f>UPPER(Accueil!$C$14)&amp;IF(Accueil!C14=Textes!A39,CHAR(178),"")</f>
        <v>AU DÉCÈS²</v>
      </c>
      <c r="N5" s="35"/>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row>
    <row r="6" spans="1:61" ht="6" customHeight="1" x14ac:dyDescent="0.25">
      <c r="A6" s="1"/>
      <c r="B6" s="39"/>
      <c r="C6" s="39"/>
      <c r="D6" s="39"/>
      <c r="E6" s="39"/>
      <c r="F6" s="39"/>
      <c r="G6" s="39"/>
      <c r="L6" s="32"/>
      <c r="O6" s="1"/>
      <c r="R6" s="25"/>
      <c r="V6" s="25"/>
      <c r="W6" s="1"/>
      <c r="X6" s="32"/>
      <c r="Y6" s="2"/>
      <c r="Z6" s="25"/>
      <c r="AA6" s="25"/>
      <c r="AB6" s="2"/>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row>
    <row r="7" spans="1:61" ht="20.100000000000001" customHeight="1" x14ac:dyDescent="0.3">
      <c r="A7" s="1"/>
      <c r="B7" s="461" t="str">
        <f>T(Textes!A73)</f>
        <v>Cartes de crédits</v>
      </c>
      <c r="C7" s="461"/>
      <c r="D7" s="461"/>
      <c r="E7" s="461"/>
      <c r="F7" s="461"/>
      <c r="G7" s="39"/>
      <c r="H7" s="22"/>
      <c r="I7" s="23" t="s">
        <v>22</v>
      </c>
      <c r="J7" s="21">
        <f>IF(N7=FALSE,VLOOKUP(I7,Textes!$E:$H,4,FALSE),"1")</f>
        <v>12</v>
      </c>
      <c r="K7" s="158"/>
      <c r="L7" s="159"/>
      <c r="M7" s="158"/>
      <c r="N7" s="40" t="b">
        <f>ISBLANK(I7)</f>
        <v>0</v>
      </c>
      <c r="O7" s="115"/>
      <c r="P7" s="108"/>
      <c r="Q7" s="23" t="s">
        <v>22</v>
      </c>
      <c r="R7" s="37">
        <f>IF(V7=FALSE,VLOOKUP(Q7,Textes!$E:$H,4,FALSE),"1")</f>
        <v>12</v>
      </c>
      <c r="S7" s="158"/>
      <c r="T7" s="159"/>
      <c r="U7" s="158"/>
      <c r="V7" s="126" t="b">
        <f>ISBLANK(Q7)</f>
        <v>0</v>
      </c>
      <c r="W7" s="115"/>
      <c r="X7" s="102"/>
      <c r="Y7" s="23" t="s">
        <v>22</v>
      </c>
      <c r="Z7" s="27" t="b">
        <f>ISBLANK(W7)</f>
        <v>1</v>
      </c>
      <c r="AA7" s="137">
        <v>0.5</v>
      </c>
      <c r="AB7" s="121">
        <f>VLOOKUP(Y7,Textes!$E:$H,4,FALSE)</f>
        <v>12</v>
      </c>
      <c r="AC7" s="158"/>
      <c r="AD7" s="159"/>
      <c r="AE7" s="158"/>
      <c r="AF7" s="100"/>
      <c r="AG7" s="80"/>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row>
    <row r="8" spans="1:61" ht="6" customHeight="1" x14ac:dyDescent="0.3">
      <c r="A8" s="1"/>
      <c r="B8" s="197"/>
      <c r="C8" s="198"/>
      <c r="D8" s="196"/>
      <c r="E8" s="199"/>
      <c r="F8" s="196"/>
      <c r="G8" s="196"/>
      <c r="H8" s="95"/>
      <c r="I8" s="96"/>
      <c r="J8" s="97"/>
      <c r="K8" s="160"/>
      <c r="L8" s="160"/>
      <c r="M8" s="161"/>
      <c r="N8" s="125"/>
      <c r="O8" s="117"/>
      <c r="P8" s="118"/>
      <c r="Q8" s="132"/>
      <c r="R8" s="98"/>
      <c r="S8" s="160"/>
      <c r="T8" s="160"/>
      <c r="U8" s="160"/>
      <c r="V8" s="127"/>
      <c r="W8" s="117"/>
      <c r="X8" s="116"/>
      <c r="Y8" s="128"/>
      <c r="Z8" s="122"/>
      <c r="AA8" s="138"/>
      <c r="AB8" s="123"/>
      <c r="AC8" s="160"/>
      <c r="AD8" s="160"/>
      <c r="AE8" s="160"/>
      <c r="AF8" s="100"/>
      <c r="AG8" s="80"/>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row>
    <row r="9" spans="1:61" ht="6" customHeight="1" x14ac:dyDescent="0.3">
      <c r="A9" s="1"/>
      <c r="B9" s="42"/>
      <c r="C9" s="200"/>
      <c r="D9" s="39"/>
      <c r="E9" s="38"/>
      <c r="F9" s="39"/>
      <c r="G9" s="39"/>
      <c r="H9" s="22"/>
      <c r="I9" s="15"/>
      <c r="J9" s="21"/>
      <c r="K9" s="159"/>
      <c r="L9" s="159"/>
      <c r="M9" s="162"/>
      <c r="N9" s="40"/>
      <c r="O9" s="115"/>
      <c r="P9" s="108"/>
      <c r="Q9" s="133"/>
      <c r="R9" s="37"/>
      <c r="S9" s="159"/>
      <c r="T9" s="159"/>
      <c r="U9" s="159"/>
      <c r="V9" s="126"/>
      <c r="W9" s="115"/>
      <c r="X9" s="102"/>
      <c r="Y9" s="129"/>
      <c r="Z9" s="27"/>
      <c r="AA9" s="139"/>
      <c r="AB9" s="124"/>
      <c r="AC9" s="159"/>
      <c r="AD9" s="159"/>
      <c r="AE9" s="159"/>
      <c r="AF9" s="100"/>
      <c r="AG9" s="80"/>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row>
    <row r="10" spans="1:61" ht="20.100000000000001" customHeight="1" x14ac:dyDescent="0.3">
      <c r="A10" s="1"/>
      <c r="B10" s="461" t="str">
        <f>T(Textes!A74)</f>
        <v>Marge de crédit</v>
      </c>
      <c r="C10" s="461"/>
      <c r="D10" s="461"/>
      <c r="E10" s="461"/>
      <c r="F10" s="461"/>
      <c r="G10" s="39"/>
      <c r="H10" s="22"/>
      <c r="I10" s="23" t="s">
        <v>22</v>
      </c>
      <c r="J10" s="21">
        <f>IF(N10=FALSE,VLOOKUP(I10,Textes!$E:$H,4,FALSE),"1")</f>
        <v>12</v>
      </c>
      <c r="K10" s="158"/>
      <c r="L10" s="159"/>
      <c r="M10" s="158"/>
      <c r="N10" s="40" t="b">
        <f>ISBLANK(I10)</f>
        <v>0</v>
      </c>
      <c r="O10" s="115"/>
      <c r="P10" s="108"/>
      <c r="Q10" s="23" t="s">
        <v>22</v>
      </c>
      <c r="R10" s="37">
        <f>IF(V10=FALSE,VLOOKUP(Q10,Textes!$E:$H,4,FALSE),"1")</f>
        <v>12</v>
      </c>
      <c r="S10" s="158"/>
      <c r="T10" s="159"/>
      <c r="U10" s="158"/>
      <c r="V10" s="126" t="b">
        <f>ISBLANK(Q10)</f>
        <v>0</v>
      </c>
      <c r="W10" s="115"/>
      <c r="X10" s="102"/>
      <c r="Y10" s="23" t="s">
        <v>22</v>
      </c>
      <c r="Z10" s="27" t="b">
        <f>ISBLANK(W10)</f>
        <v>1</v>
      </c>
      <c r="AA10" s="137">
        <v>0.5</v>
      </c>
      <c r="AB10" s="121">
        <f>VLOOKUP(Y10,Textes!$E:$H,4,FALSE)</f>
        <v>12</v>
      </c>
      <c r="AC10" s="158"/>
      <c r="AD10" s="159"/>
      <c r="AE10" s="158"/>
      <c r="AF10" s="100"/>
      <c r="AG10" s="80"/>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row>
    <row r="11" spans="1:61" ht="6" customHeight="1" x14ac:dyDescent="0.3">
      <c r="A11" s="1"/>
      <c r="B11" s="197"/>
      <c r="C11" s="198"/>
      <c r="D11" s="196"/>
      <c r="E11" s="199"/>
      <c r="F11" s="196"/>
      <c r="G11" s="196"/>
      <c r="H11" s="95"/>
      <c r="I11" s="96"/>
      <c r="J11" s="97"/>
      <c r="K11" s="160"/>
      <c r="L11" s="160"/>
      <c r="M11" s="161"/>
      <c r="N11" s="125"/>
      <c r="O11" s="117"/>
      <c r="P11" s="118"/>
      <c r="Q11" s="132"/>
      <c r="R11" s="98"/>
      <c r="S11" s="160"/>
      <c r="T11" s="160"/>
      <c r="U11" s="160"/>
      <c r="V11" s="127"/>
      <c r="W11" s="117"/>
      <c r="X11" s="116"/>
      <c r="Y11" s="128"/>
      <c r="Z11" s="122"/>
      <c r="AA11" s="138"/>
      <c r="AB11" s="123"/>
      <c r="AC11" s="160"/>
      <c r="AD11" s="160"/>
      <c r="AE11" s="160"/>
      <c r="AF11" s="100"/>
      <c r="AG11" s="80"/>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row>
    <row r="12" spans="1:61" ht="6" customHeight="1" x14ac:dyDescent="0.3">
      <c r="A12" s="1"/>
      <c r="B12" s="42"/>
      <c r="C12" s="200"/>
      <c r="D12" s="39"/>
      <c r="E12" s="38"/>
      <c r="F12" s="39"/>
      <c r="G12" s="39"/>
      <c r="H12" s="22"/>
      <c r="I12" s="15"/>
      <c r="J12" s="21"/>
      <c r="K12" s="159"/>
      <c r="L12" s="159"/>
      <c r="M12" s="162"/>
      <c r="N12" s="40"/>
      <c r="O12" s="115"/>
      <c r="P12" s="108"/>
      <c r="Q12" s="133"/>
      <c r="R12" s="37"/>
      <c r="S12" s="159"/>
      <c r="T12" s="159"/>
      <c r="U12" s="159"/>
      <c r="V12" s="126"/>
      <c r="W12" s="115"/>
      <c r="X12" s="102"/>
      <c r="Y12" s="129"/>
      <c r="Z12" s="27"/>
      <c r="AA12" s="139"/>
      <c r="AB12" s="124"/>
      <c r="AC12" s="159"/>
      <c r="AD12" s="159"/>
      <c r="AE12" s="159"/>
      <c r="AF12" s="100"/>
      <c r="AG12" s="80"/>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row>
    <row r="13" spans="1:61" ht="20.100000000000001" customHeight="1" x14ac:dyDescent="0.3">
      <c r="A13" s="1"/>
      <c r="B13" s="461" t="str">
        <f>T(Textes!A75)</f>
        <v>Prêts personnels</v>
      </c>
      <c r="C13" s="461"/>
      <c r="D13" s="461"/>
      <c r="E13" s="461"/>
      <c r="F13" s="461"/>
      <c r="G13" s="39"/>
      <c r="H13" s="22"/>
      <c r="I13" s="23" t="s">
        <v>22</v>
      </c>
      <c r="J13" s="21">
        <f>IF(N13=FALSE,VLOOKUP(I13,Textes!$E:$H,4,FALSE),"1")</f>
        <v>12</v>
      </c>
      <c r="K13" s="158"/>
      <c r="L13" s="159"/>
      <c r="M13" s="158"/>
      <c r="N13" s="40" t="b">
        <f>ISBLANK(I13)</f>
        <v>0</v>
      </c>
      <c r="O13" s="115"/>
      <c r="P13" s="108"/>
      <c r="Q13" s="23" t="s">
        <v>22</v>
      </c>
      <c r="R13" s="37">
        <f>IF(V13=FALSE,VLOOKUP(Q13,Textes!$E:$H,4,FALSE),"1")</f>
        <v>12</v>
      </c>
      <c r="S13" s="158"/>
      <c r="T13" s="159"/>
      <c r="U13" s="158"/>
      <c r="V13" s="126" t="b">
        <f>ISBLANK(Q13)</f>
        <v>0</v>
      </c>
      <c r="W13" s="115"/>
      <c r="X13" s="102"/>
      <c r="Y13" s="23" t="s">
        <v>22</v>
      </c>
      <c r="Z13" s="27" t="b">
        <f>ISBLANK(W13)</f>
        <v>1</v>
      </c>
      <c r="AA13" s="137">
        <v>0.5</v>
      </c>
      <c r="AB13" s="121">
        <f>VLOOKUP(Y13,Textes!$E:$H,4,FALSE)</f>
        <v>12</v>
      </c>
      <c r="AC13" s="158"/>
      <c r="AD13" s="159"/>
      <c r="AE13" s="158"/>
      <c r="AF13" s="100"/>
      <c r="AG13" s="80"/>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row>
    <row r="14" spans="1:61" ht="6" customHeight="1" x14ac:dyDescent="0.3">
      <c r="A14" s="1"/>
      <c r="B14" s="197"/>
      <c r="C14" s="198"/>
      <c r="D14" s="196"/>
      <c r="E14" s="199"/>
      <c r="F14" s="196"/>
      <c r="G14" s="196"/>
      <c r="H14" s="95"/>
      <c r="I14" s="96"/>
      <c r="J14" s="97"/>
      <c r="K14" s="160"/>
      <c r="L14" s="160"/>
      <c r="M14" s="161"/>
      <c r="N14" s="125"/>
      <c r="O14" s="117"/>
      <c r="P14" s="118"/>
      <c r="Q14" s="132"/>
      <c r="R14" s="98"/>
      <c r="S14" s="160"/>
      <c r="T14" s="160"/>
      <c r="U14" s="160"/>
      <c r="V14" s="127"/>
      <c r="W14" s="117"/>
      <c r="X14" s="116"/>
      <c r="Y14" s="128"/>
      <c r="Z14" s="122"/>
      <c r="AA14" s="138"/>
      <c r="AB14" s="123"/>
      <c r="AC14" s="160"/>
      <c r="AD14" s="160"/>
      <c r="AE14" s="160"/>
      <c r="AF14" s="100"/>
      <c r="AG14" s="80"/>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row>
    <row r="15" spans="1:61" ht="6" customHeight="1" x14ac:dyDescent="0.3">
      <c r="A15" s="1"/>
      <c r="B15" s="42"/>
      <c r="C15" s="200"/>
      <c r="D15" s="39"/>
      <c r="E15" s="38"/>
      <c r="F15" s="39"/>
      <c r="G15" s="39"/>
      <c r="H15" s="22"/>
      <c r="I15" s="15"/>
      <c r="J15" s="21"/>
      <c r="K15" s="159"/>
      <c r="L15" s="159"/>
      <c r="M15" s="162"/>
      <c r="N15" s="40"/>
      <c r="O15" s="115"/>
      <c r="P15" s="108"/>
      <c r="Q15" s="133"/>
      <c r="R15" s="37"/>
      <c r="S15" s="159"/>
      <c r="T15" s="159"/>
      <c r="U15" s="159"/>
      <c r="V15" s="126"/>
      <c r="W15" s="115"/>
      <c r="X15" s="102"/>
      <c r="Y15" s="129"/>
      <c r="Z15" s="27"/>
      <c r="AA15" s="139"/>
      <c r="AB15" s="124"/>
      <c r="AC15" s="159"/>
      <c r="AD15" s="159"/>
      <c r="AE15" s="159"/>
      <c r="AF15" s="100"/>
      <c r="AG15" s="80"/>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row>
    <row r="16" spans="1:61" ht="20.100000000000001" customHeight="1" x14ac:dyDescent="0.3">
      <c r="A16" s="1"/>
      <c r="B16" s="461" t="str">
        <f>T(Textes!A76)</f>
        <v>Impôts fédéral et provincial</v>
      </c>
      <c r="C16" s="461"/>
      <c r="D16" s="461"/>
      <c r="E16" s="461"/>
      <c r="F16" s="461"/>
      <c r="G16" s="39"/>
      <c r="H16" s="22"/>
      <c r="I16" s="23" t="s">
        <v>22</v>
      </c>
      <c r="J16" s="21">
        <f>IF(N16=FALSE,VLOOKUP(I16,Textes!$E:$H,4,FALSE),"1")</f>
        <v>12</v>
      </c>
      <c r="K16" s="158"/>
      <c r="L16" s="159"/>
      <c r="M16" s="158"/>
      <c r="N16" s="40" t="b">
        <f>ISBLANK(I16)</f>
        <v>0</v>
      </c>
      <c r="O16" s="115"/>
      <c r="P16" s="108"/>
      <c r="Q16" s="23" t="s">
        <v>22</v>
      </c>
      <c r="R16" s="37">
        <f>IF(V16=FALSE,VLOOKUP(Q16,Textes!$E:$H,4,FALSE),"1")</f>
        <v>12</v>
      </c>
      <c r="S16" s="158"/>
      <c r="T16" s="159"/>
      <c r="U16" s="158"/>
      <c r="V16" s="126" t="b">
        <f>ISBLANK(Q16)</f>
        <v>0</v>
      </c>
      <c r="W16" s="115"/>
      <c r="X16" s="102"/>
      <c r="Y16" s="23" t="s">
        <v>22</v>
      </c>
      <c r="Z16" s="27" t="b">
        <f>ISBLANK(W16)</f>
        <v>1</v>
      </c>
      <c r="AA16" s="137">
        <v>0.5</v>
      </c>
      <c r="AB16" s="121">
        <f>VLOOKUP(Y16,Textes!$E:$H,4,FALSE)</f>
        <v>12</v>
      </c>
      <c r="AC16" s="158"/>
      <c r="AD16" s="159"/>
      <c r="AE16" s="158"/>
      <c r="AF16" s="100"/>
      <c r="AG16" s="80"/>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row>
    <row r="17" spans="1:61" ht="6" customHeight="1" x14ac:dyDescent="0.3">
      <c r="A17" s="1"/>
      <c r="B17" s="197"/>
      <c r="C17" s="198"/>
      <c r="D17" s="196"/>
      <c r="E17" s="199"/>
      <c r="F17" s="196"/>
      <c r="G17" s="196"/>
      <c r="H17" s="95"/>
      <c r="I17" s="96"/>
      <c r="J17" s="97"/>
      <c r="K17" s="160"/>
      <c r="L17" s="160"/>
      <c r="M17" s="161"/>
      <c r="N17" s="125"/>
      <c r="O17" s="117"/>
      <c r="P17" s="118"/>
      <c r="Q17" s="132"/>
      <c r="R17" s="98"/>
      <c r="S17" s="160"/>
      <c r="T17" s="160"/>
      <c r="U17" s="160"/>
      <c r="V17" s="127"/>
      <c r="W17" s="117"/>
      <c r="X17" s="116"/>
      <c r="Y17" s="128"/>
      <c r="Z17" s="122"/>
      <c r="AA17" s="138"/>
      <c r="AB17" s="123"/>
      <c r="AC17" s="160"/>
      <c r="AD17" s="160"/>
      <c r="AE17" s="160"/>
      <c r="AF17" s="100"/>
      <c r="AG17" s="80"/>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row>
    <row r="18" spans="1:61" ht="6" customHeight="1" x14ac:dyDescent="0.3">
      <c r="A18" s="1"/>
      <c r="B18" s="42"/>
      <c r="C18" s="200"/>
      <c r="D18" s="39"/>
      <c r="E18" s="38"/>
      <c r="F18" s="39"/>
      <c r="G18" s="39"/>
      <c r="H18" s="22"/>
      <c r="I18" s="15"/>
      <c r="J18" s="21"/>
      <c r="K18" s="159"/>
      <c r="L18" s="159"/>
      <c r="M18" s="162"/>
      <c r="N18" s="40"/>
      <c r="O18" s="115"/>
      <c r="P18" s="108"/>
      <c r="Q18" s="133"/>
      <c r="R18" s="37"/>
      <c r="S18" s="159"/>
      <c r="T18" s="159"/>
      <c r="U18" s="159"/>
      <c r="V18" s="126"/>
      <c r="W18" s="115"/>
      <c r="X18" s="102"/>
      <c r="Y18" s="129"/>
      <c r="Z18" s="27"/>
      <c r="AA18" s="139"/>
      <c r="AB18" s="124"/>
      <c r="AC18" s="159"/>
      <c r="AD18" s="159"/>
      <c r="AE18" s="159"/>
      <c r="AF18" s="100"/>
      <c r="AG18" s="80"/>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row>
    <row r="19" spans="1:61" ht="20.100000000000001" customHeight="1" x14ac:dyDescent="0.3">
      <c r="A19" s="1"/>
      <c r="B19" s="461" t="str">
        <f>T(Textes!A77)</f>
        <v>Pension alimentaire</v>
      </c>
      <c r="C19" s="461"/>
      <c r="D19" s="461"/>
      <c r="E19" s="461"/>
      <c r="F19" s="461"/>
      <c r="G19" s="39"/>
      <c r="H19" s="22"/>
      <c r="I19" s="23" t="s">
        <v>22</v>
      </c>
      <c r="J19" s="21">
        <f>IF(N19=FALSE,VLOOKUP(I19,Textes!$E:$H,4,FALSE),"1")</f>
        <v>12</v>
      </c>
      <c r="K19" s="158"/>
      <c r="L19" s="159"/>
      <c r="M19" s="158"/>
      <c r="N19" s="40" t="b">
        <f>ISBLANK(I19)</f>
        <v>0</v>
      </c>
      <c r="O19" s="115"/>
      <c r="P19" s="108"/>
      <c r="Q19" s="23" t="s">
        <v>22</v>
      </c>
      <c r="R19" s="37">
        <f>IF(V19=FALSE,VLOOKUP(Q19,Textes!$E:$H,4,FALSE),"1")</f>
        <v>12</v>
      </c>
      <c r="S19" s="158"/>
      <c r="T19" s="159"/>
      <c r="U19" s="158"/>
      <c r="V19" s="126" t="b">
        <f>ISBLANK(Q19)</f>
        <v>0</v>
      </c>
      <c r="W19" s="115"/>
      <c r="X19" s="102"/>
      <c r="Y19" s="23" t="s">
        <v>22</v>
      </c>
      <c r="Z19" s="27" t="b">
        <f>ISBLANK(W19)</f>
        <v>1</v>
      </c>
      <c r="AA19" s="137">
        <v>0.5</v>
      </c>
      <c r="AB19" s="121">
        <f>VLOOKUP(Y19,Textes!$E:$H,4,FALSE)</f>
        <v>12</v>
      </c>
      <c r="AC19" s="158"/>
      <c r="AD19" s="159"/>
      <c r="AE19" s="158"/>
      <c r="AF19" s="100"/>
      <c r="AG19" s="80"/>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row>
    <row r="20" spans="1:61" ht="6" customHeight="1" x14ac:dyDescent="0.3">
      <c r="A20" s="1"/>
      <c r="B20" s="197"/>
      <c r="C20" s="198"/>
      <c r="D20" s="196"/>
      <c r="E20" s="199"/>
      <c r="F20" s="196"/>
      <c r="G20" s="196"/>
      <c r="H20" s="95"/>
      <c r="I20" s="96"/>
      <c r="J20" s="97"/>
      <c r="K20" s="160"/>
      <c r="L20" s="160"/>
      <c r="M20" s="161"/>
      <c r="N20" s="125"/>
      <c r="O20" s="117"/>
      <c r="P20" s="118"/>
      <c r="Q20" s="132"/>
      <c r="R20" s="98"/>
      <c r="S20" s="160"/>
      <c r="T20" s="160"/>
      <c r="U20" s="160"/>
      <c r="V20" s="127"/>
      <c r="W20" s="117"/>
      <c r="X20" s="116"/>
      <c r="Y20" s="128"/>
      <c r="Z20" s="122"/>
      <c r="AA20" s="138"/>
      <c r="AB20" s="123"/>
      <c r="AC20" s="160"/>
      <c r="AD20" s="160"/>
      <c r="AE20" s="160"/>
      <c r="AF20" s="100"/>
      <c r="AG20" s="80"/>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row>
    <row r="21" spans="1:61" ht="6" customHeight="1" x14ac:dyDescent="0.3">
      <c r="A21" s="1"/>
      <c r="B21" s="42"/>
      <c r="C21" s="200"/>
      <c r="D21" s="39"/>
      <c r="E21" s="38"/>
      <c r="F21" s="39"/>
      <c r="G21" s="39"/>
      <c r="H21" s="22"/>
      <c r="I21" s="15"/>
      <c r="J21" s="21"/>
      <c r="K21" s="159"/>
      <c r="L21" s="159"/>
      <c r="M21" s="162"/>
      <c r="N21" s="40"/>
      <c r="O21" s="115"/>
      <c r="P21" s="108"/>
      <c r="Q21" s="133"/>
      <c r="R21" s="37"/>
      <c r="S21" s="159"/>
      <c r="T21" s="159"/>
      <c r="U21" s="159"/>
      <c r="V21" s="126"/>
      <c r="W21" s="115"/>
      <c r="X21" s="102"/>
      <c r="Y21" s="129"/>
      <c r="Z21" s="27"/>
      <c r="AA21" s="139"/>
      <c r="AB21" s="124"/>
      <c r="AC21" s="159"/>
      <c r="AD21" s="159"/>
      <c r="AE21" s="159"/>
      <c r="AF21" s="100"/>
      <c r="AG21" s="80"/>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row>
    <row r="22" spans="1:61" ht="20.100000000000001" customHeight="1" x14ac:dyDescent="0.3">
      <c r="A22" s="1"/>
      <c r="B22" s="461" t="str">
        <f>T(Textes!A78)</f>
        <v>Prêt étudiant</v>
      </c>
      <c r="C22" s="461"/>
      <c r="D22" s="461"/>
      <c r="E22" s="461"/>
      <c r="F22" s="461"/>
      <c r="G22" s="39"/>
      <c r="H22" s="22"/>
      <c r="I22" s="23" t="s">
        <v>22</v>
      </c>
      <c r="J22" s="21">
        <f>IF(N22=FALSE,VLOOKUP(I22,Textes!$E:$H,4,FALSE),"1")</f>
        <v>12</v>
      </c>
      <c r="K22" s="158"/>
      <c r="L22" s="159"/>
      <c r="M22" s="158"/>
      <c r="N22" s="40" t="b">
        <f>ISBLANK(I22)</f>
        <v>0</v>
      </c>
      <c r="O22" s="115"/>
      <c r="P22" s="108"/>
      <c r="Q22" s="23" t="s">
        <v>22</v>
      </c>
      <c r="R22" s="37">
        <f>IF(V22=FALSE,VLOOKUP(Q22,Textes!$E:$H,4,FALSE),"1")</f>
        <v>12</v>
      </c>
      <c r="S22" s="158"/>
      <c r="T22" s="159"/>
      <c r="U22" s="158"/>
      <c r="V22" s="126" t="b">
        <f>ISBLANK(Q22)</f>
        <v>0</v>
      </c>
      <c r="W22" s="115"/>
      <c r="X22" s="102"/>
      <c r="Y22" s="23" t="s">
        <v>22</v>
      </c>
      <c r="Z22" s="27" t="b">
        <f>ISBLANK(W22)</f>
        <v>1</v>
      </c>
      <c r="AA22" s="137">
        <v>0.5</v>
      </c>
      <c r="AB22" s="121">
        <f>VLOOKUP(Y22,Textes!$E:$H,4,FALSE)</f>
        <v>12</v>
      </c>
      <c r="AC22" s="158"/>
      <c r="AD22" s="159"/>
      <c r="AE22" s="158"/>
      <c r="AF22" s="100"/>
      <c r="AG22" s="80"/>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row>
    <row r="23" spans="1:61" ht="6" customHeight="1" x14ac:dyDescent="0.3">
      <c r="A23" s="1"/>
      <c r="B23" s="197"/>
      <c r="C23" s="198"/>
      <c r="D23" s="196"/>
      <c r="E23" s="199"/>
      <c r="F23" s="196"/>
      <c r="G23" s="196"/>
      <c r="H23" s="95"/>
      <c r="I23" s="96"/>
      <c r="J23" s="97"/>
      <c r="K23" s="160"/>
      <c r="L23" s="160"/>
      <c r="M23" s="161"/>
      <c r="N23" s="125"/>
      <c r="O23" s="117"/>
      <c r="P23" s="118"/>
      <c r="Q23" s="132"/>
      <c r="R23" s="98"/>
      <c r="S23" s="160"/>
      <c r="T23" s="160"/>
      <c r="U23" s="160"/>
      <c r="V23" s="127"/>
      <c r="W23" s="117"/>
      <c r="X23" s="116"/>
      <c r="Y23" s="128"/>
      <c r="Z23" s="122"/>
      <c r="AA23" s="138"/>
      <c r="AB23" s="123"/>
      <c r="AC23" s="160"/>
      <c r="AD23" s="160"/>
      <c r="AE23" s="160"/>
      <c r="AF23" s="100"/>
      <c r="AG23" s="80"/>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row>
    <row r="24" spans="1:61" ht="6" customHeight="1" x14ac:dyDescent="0.3">
      <c r="A24" s="1"/>
      <c r="B24" s="42"/>
      <c r="C24" s="200"/>
      <c r="D24" s="39"/>
      <c r="E24" s="38"/>
      <c r="F24" s="39"/>
      <c r="G24" s="39"/>
      <c r="H24" s="22"/>
      <c r="I24" s="15"/>
      <c r="J24" s="21"/>
      <c r="K24" s="159"/>
      <c r="L24" s="159"/>
      <c r="M24" s="162"/>
      <c r="N24" s="40"/>
      <c r="O24" s="115"/>
      <c r="P24" s="108"/>
      <c r="Q24" s="133"/>
      <c r="R24" s="37"/>
      <c r="S24" s="159"/>
      <c r="T24" s="159"/>
      <c r="U24" s="159"/>
      <c r="V24" s="126"/>
      <c r="W24" s="115"/>
      <c r="X24" s="102"/>
      <c r="Y24" s="129"/>
      <c r="Z24" s="27"/>
      <c r="AA24" s="139"/>
      <c r="AB24" s="124"/>
      <c r="AC24" s="159"/>
      <c r="AD24" s="159"/>
      <c r="AE24" s="159"/>
      <c r="AF24" s="100"/>
      <c r="AG24" s="80"/>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row>
    <row r="25" spans="1:61" ht="20.100000000000001" customHeight="1" x14ac:dyDescent="0.3">
      <c r="A25" s="1"/>
      <c r="B25" s="461" t="str">
        <f>T(Textes!A34)</f>
        <v>Autres :</v>
      </c>
      <c r="C25" s="461"/>
      <c r="D25" s="461"/>
      <c r="E25" s="461"/>
      <c r="F25" s="202"/>
      <c r="G25" s="39"/>
      <c r="H25" s="22"/>
      <c r="I25" s="23" t="s">
        <v>22</v>
      </c>
      <c r="J25" s="21">
        <f>IF(N25=FALSE,VLOOKUP(I25,Textes!$E:$H,4,FALSE),"1")</f>
        <v>12</v>
      </c>
      <c r="K25" s="158"/>
      <c r="L25" s="159"/>
      <c r="M25" s="158"/>
      <c r="N25" s="40" t="b">
        <f>ISBLANK(I25)</f>
        <v>0</v>
      </c>
      <c r="O25" s="115"/>
      <c r="P25" s="108"/>
      <c r="Q25" s="23" t="s">
        <v>22</v>
      </c>
      <c r="R25" s="37">
        <f>IF(V25=FALSE,VLOOKUP(Q25,Textes!$E:$H,4,FALSE),"1")</f>
        <v>12</v>
      </c>
      <c r="S25" s="158"/>
      <c r="T25" s="159"/>
      <c r="U25" s="158"/>
      <c r="V25" s="126" t="b">
        <f>ISBLANK(Q25)</f>
        <v>0</v>
      </c>
      <c r="W25" s="115"/>
      <c r="X25" s="102"/>
      <c r="Y25" s="23" t="s">
        <v>22</v>
      </c>
      <c r="Z25" s="27" t="b">
        <f>ISBLANK(W25)</f>
        <v>1</v>
      </c>
      <c r="AA25" s="137">
        <v>0.5</v>
      </c>
      <c r="AB25" s="121">
        <f>VLOOKUP(Y25,Textes!$E:$H,4,FALSE)</f>
        <v>12</v>
      </c>
      <c r="AC25" s="158"/>
      <c r="AD25" s="159"/>
      <c r="AE25" s="158"/>
      <c r="AF25" s="100"/>
      <c r="AG25" s="80"/>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row>
    <row r="26" spans="1:61" ht="6" customHeight="1" x14ac:dyDescent="0.3">
      <c r="A26" s="1"/>
      <c r="B26" s="197"/>
      <c r="C26" s="198"/>
      <c r="D26" s="196"/>
      <c r="E26" s="199"/>
      <c r="F26" s="196"/>
      <c r="G26" s="196"/>
      <c r="H26" s="95"/>
      <c r="I26" s="96"/>
      <c r="J26" s="97"/>
      <c r="K26" s="160"/>
      <c r="L26" s="160"/>
      <c r="M26" s="161"/>
      <c r="N26" s="125"/>
      <c r="O26" s="117"/>
      <c r="P26" s="118"/>
      <c r="Q26" s="132"/>
      <c r="R26" s="98"/>
      <c r="S26" s="160"/>
      <c r="T26" s="160"/>
      <c r="U26" s="160"/>
      <c r="V26" s="127"/>
      <c r="W26" s="117"/>
      <c r="X26" s="116"/>
      <c r="Y26" s="128"/>
      <c r="Z26" s="122"/>
      <c r="AA26" s="138"/>
      <c r="AB26" s="123"/>
      <c r="AC26" s="160"/>
      <c r="AD26" s="160"/>
      <c r="AE26" s="160"/>
      <c r="AF26" s="100"/>
      <c r="AG26" s="80"/>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row>
    <row r="27" spans="1:61" ht="6" customHeight="1" x14ac:dyDescent="0.3">
      <c r="A27" s="1"/>
      <c r="B27" s="42"/>
      <c r="C27" s="200"/>
      <c r="D27" s="39"/>
      <c r="E27" s="38"/>
      <c r="F27" s="39"/>
      <c r="G27" s="39"/>
      <c r="H27" s="22"/>
      <c r="I27" s="15"/>
      <c r="J27" s="21"/>
      <c r="K27" s="159"/>
      <c r="L27" s="159"/>
      <c r="M27" s="162"/>
      <c r="N27" s="40"/>
      <c r="O27" s="115"/>
      <c r="P27" s="108"/>
      <c r="Q27" s="133"/>
      <c r="R27" s="37"/>
      <c r="S27" s="159"/>
      <c r="T27" s="159"/>
      <c r="U27" s="159"/>
      <c r="V27" s="126"/>
      <c r="W27" s="115"/>
      <c r="X27" s="102"/>
      <c r="Y27" s="129"/>
      <c r="Z27" s="27"/>
      <c r="AA27" s="139"/>
      <c r="AB27" s="124"/>
      <c r="AC27" s="159"/>
      <c r="AD27" s="159"/>
      <c r="AE27" s="159"/>
      <c r="AF27" s="100"/>
      <c r="AG27" s="80"/>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row>
    <row r="28" spans="1:61" ht="20.100000000000001" customHeight="1" x14ac:dyDescent="0.3">
      <c r="A28" s="1"/>
      <c r="B28" s="461" t="str">
        <f>T(Textes!A34)</f>
        <v>Autres :</v>
      </c>
      <c r="C28" s="461"/>
      <c r="D28" s="461"/>
      <c r="E28" s="461"/>
      <c r="F28" s="202"/>
      <c r="G28" s="39"/>
      <c r="H28" s="22"/>
      <c r="I28" s="23" t="s">
        <v>22</v>
      </c>
      <c r="J28" s="21">
        <f>IF(N28=FALSE,VLOOKUP(I28,Textes!$E:$H,4,FALSE),"1")</f>
        <v>12</v>
      </c>
      <c r="K28" s="158"/>
      <c r="L28" s="159"/>
      <c r="M28" s="158"/>
      <c r="N28" s="40" t="b">
        <f>ISBLANK(I28)</f>
        <v>0</v>
      </c>
      <c r="O28" s="115"/>
      <c r="P28" s="108"/>
      <c r="Q28" s="23" t="s">
        <v>22</v>
      </c>
      <c r="R28" s="37">
        <f>IF(V28=FALSE,VLOOKUP(Q28,Textes!$E:$H,4,FALSE),"1")</f>
        <v>12</v>
      </c>
      <c r="S28" s="158"/>
      <c r="T28" s="159"/>
      <c r="U28" s="158"/>
      <c r="V28" s="126" t="b">
        <f>ISBLANK(Q28)</f>
        <v>0</v>
      </c>
      <c r="W28" s="115"/>
      <c r="X28" s="102"/>
      <c r="Y28" s="23" t="s">
        <v>22</v>
      </c>
      <c r="Z28" s="27" t="b">
        <f>ISBLANK(W28)</f>
        <v>1</v>
      </c>
      <c r="AA28" s="137">
        <v>0.5</v>
      </c>
      <c r="AB28" s="121">
        <f>VLOOKUP(Y28,Textes!$E:$H,4,FALSE)</f>
        <v>12</v>
      </c>
      <c r="AC28" s="158"/>
      <c r="AD28" s="159"/>
      <c r="AE28" s="158"/>
      <c r="AF28" s="100"/>
      <c r="AG28" s="80"/>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row>
    <row r="29" spans="1:61" ht="6" customHeight="1" x14ac:dyDescent="0.3">
      <c r="A29" s="1"/>
      <c r="B29" s="196"/>
      <c r="C29" s="198"/>
      <c r="D29" s="196"/>
      <c r="E29" s="196"/>
      <c r="F29" s="196"/>
      <c r="G29" s="196"/>
      <c r="H29" s="95"/>
      <c r="I29" s="96"/>
      <c r="J29" s="97"/>
      <c r="K29" s="160"/>
      <c r="L29" s="160"/>
      <c r="M29" s="161"/>
      <c r="N29" s="125"/>
      <c r="O29" s="117"/>
      <c r="P29" s="118"/>
      <c r="Q29" s="132"/>
      <c r="R29" s="98"/>
      <c r="S29" s="160"/>
      <c r="T29" s="160"/>
      <c r="U29" s="160"/>
      <c r="V29" s="127"/>
      <c r="W29" s="117"/>
      <c r="X29" s="116"/>
      <c r="Y29" s="128"/>
      <c r="Z29" s="122"/>
      <c r="AA29" s="138"/>
      <c r="AB29" s="123"/>
      <c r="AC29" s="160"/>
      <c r="AD29" s="160"/>
      <c r="AE29" s="160"/>
      <c r="AF29" s="100"/>
      <c r="AG29" s="80"/>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row>
    <row r="30" spans="1:61" ht="6" customHeight="1" x14ac:dyDescent="0.3">
      <c r="A30" s="1"/>
      <c r="B30" s="39"/>
      <c r="C30" s="200"/>
      <c r="D30" s="39"/>
      <c r="E30" s="39"/>
      <c r="F30" s="39"/>
      <c r="G30" s="39"/>
      <c r="H30" s="22"/>
      <c r="I30" s="15"/>
      <c r="J30" s="21"/>
      <c r="K30" s="159"/>
      <c r="L30" s="159"/>
      <c r="M30" s="162"/>
      <c r="N30" s="40"/>
      <c r="O30" s="115"/>
      <c r="P30" s="108"/>
      <c r="Q30" s="133"/>
      <c r="R30" s="37"/>
      <c r="S30" s="159"/>
      <c r="T30" s="159"/>
      <c r="U30" s="159"/>
      <c r="V30" s="126"/>
      <c r="W30" s="115"/>
      <c r="X30" s="102"/>
      <c r="Y30" s="129"/>
      <c r="Z30" s="27"/>
      <c r="AA30" s="139"/>
      <c r="AB30" s="124"/>
      <c r="AC30" s="159"/>
      <c r="AD30" s="159"/>
      <c r="AE30" s="159"/>
      <c r="AF30" s="100"/>
      <c r="AG30" s="80"/>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row>
    <row r="31" spans="1:61" ht="20.100000000000001" customHeight="1" x14ac:dyDescent="0.3">
      <c r="A31" s="1"/>
      <c r="B31" s="461" t="str">
        <f>T(Textes!A34)</f>
        <v>Autres :</v>
      </c>
      <c r="C31" s="461"/>
      <c r="D31" s="461"/>
      <c r="E31" s="461"/>
      <c r="F31" s="202"/>
      <c r="G31" s="39"/>
      <c r="H31" s="22"/>
      <c r="I31" s="23" t="s">
        <v>22</v>
      </c>
      <c r="J31" s="21">
        <f>IF(N31=FALSE,VLOOKUP(I31,Textes!$E:$H,4,FALSE),"1")</f>
        <v>12</v>
      </c>
      <c r="K31" s="158"/>
      <c r="L31" s="159"/>
      <c r="M31" s="158"/>
      <c r="N31" s="40" t="b">
        <f>ISBLANK(I31)</f>
        <v>0</v>
      </c>
      <c r="O31" s="115"/>
      <c r="P31" s="108"/>
      <c r="Q31" s="23" t="s">
        <v>22</v>
      </c>
      <c r="R31" s="37">
        <f>IF(V31=FALSE,VLOOKUP(Q31,Textes!$E:$H,4,FALSE),"1")</f>
        <v>12</v>
      </c>
      <c r="S31" s="158"/>
      <c r="T31" s="159"/>
      <c r="U31" s="158"/>
      <c r="V31" s="126" t="b">
        <f>ISBLANK(Q31)</f>
        <v>0</v>
      </c>
      <c r="W31" s="115"/>
      <c r="X31" s="102"/>
      <c r="Y31" s="23" t="s">
        <v>22</v>
      </c>
      <c r="Z31" s="27" t="b">
        <f>ISBLANK(W31)</f>
        <v>1</v>
      </c>
      <c r="AA31" s="137">
        <v>0.5</v>
      </c>
      <c r="AB31" s="121">
        <f>VLOOKUP(Y31,Textes!$E:$H,4,FALSE)</f>
        <v>12</v>
      </c>
      <c r="AC31" s="158"/>
      <c r="AD31" s="159"/>
      <c r="AE31" s="158"/>
      <c r="AF31" s="100"/>
      <c r="AG31" s="80"/>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row>
    <row r="32" spans="1:61" ht="6" customHeight="1" x14ac:dyDescent="0.3">
      <c r="A32" s="1"/>
      <c r="B32" s="39"/>
      <c r="C32" s="201"/>
      <c r="D32" s="201"/>
      <c r="E32" s="201"/>
      <c r="F32" s="42"/>
      <c r="G32" s="39"/>
      <c r="H32" s="22"/>
      <c r="I32" s="15"/>
      <c r="J32" s="21"/>
      <c r="K32" s="163"/>
      <c r="L32" s="163"/>
      <c r="M32" s="164"/>
      <c r="N32" s="40"/>
      <c r="O32" s="115"/>
      <c r="P32" s="108"/>
      <c r="Q32" s="130"/>
      <c r="R32" s="37"/>
      <c r="S32" s="172"/>
      <c r="T32" s="163"/>
      <c r="U32" s="172"/>
      <c r="V32" s="126"/>
      <c r="W32" s="115"/>
      <c r="X32" s="102"/>
      <c r="Y32" s="130"/>
      <c r="Z32" s="28"/>
      <c r="AA32" s="140"/>
      <c r="AB32" s="103"/>
      <c r="AC32" s="163"/>
      <c r="AD32" s="163"/>
      <c r="AE32" s="172"/>
      <c r="AF32" s="104"/>
      <c r="AG32" s="80"/>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row>
    <row r="33" spans="1:61" ht="6" customHeight="1" x14ac:dyDescent="0.3">
      <c r="A33" s="1"/>
      <c r="B33" s="39"/>
      <c r="C33" s="201"/>
      <c r="D33" s="201"/>
      <c r="E33" s="201"/>
      <c r="F33" s="42"/>
      <c r="G33" s="39"/>
      <c r="H33" s="22"/>
      <c r="I33" s="15"/>
      <c r="J33" s="21"/>
      <c r="K33" s="163"/>
      <c r="L33" s="163"/>
      <c r="M33" s="164"/>
      <c r="N33" s="40"/>
      <c r="O33" s="115"/>
      <c r="P33" s="108"/>
      <c r="Q33" s="130"/>
      <c r="R33" s="37"/>
      <c r="S33" s="172"/>
      <c r="T33" s="163"/>
      <c r="U33" s="172"/>
      <c r="V33" s="126"/>
      <c r="W33" s="115"/>
      <c r="X33" s="102"/>
      <c r="Y33" s="130"/>
      <c r="Z33" s="28"/>
      <c r="AA33" s="104"/>
      <c r="AB33" s="103"/>
      <c r="AC33" s="163"/>
      <c r="AD33" s="163"/>
      <c r="AE33" s="172"/>
      <c r="AF33" s="104"/>
      <c r="AG33" s="80"/>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row>
    <row r="34" spans="1:61" ht="20.100000000000001" customHeight="1" x14ac:dyDescent="0.3">
      <c r="A34" s="1"/>
      <c r="B34" s="39"/>
      <c r="C34" s="39"/>
      <c r="D34" s="39"/>
      <c r="E34" s="39"/>
      <c r="F34" s="203"/>
      <c r="G34" s="39"/>
      <c r="I34" s="15"/>
      <c r="J34" s="21"/>
      <c r="K34" s="163"/>
      <c r="L34" s="163"/>
      <c r="M34" s="166"/>
      <c r="N34" s="126"/>
      <c r="O34" s="119"/>
      <c r="P34" s="106"/>
      <c r="Q34" s="134"/>
      <c r="R34" s="126"/>
      <c r="S34" s="163"/>
      <c r="T34" s="163"/>
      <c r="U34" s="163"/>
      <c r="V34" s="25"/>
      <c r="W34" s="119"/>
      <c r="X34" s="105"/>
      <c r="Y34" s="135"/>
      <c r="Z34" s="104"/>
      <c r="AA34" s="105"/>
      <c r="AB34" s="105"/>
      <c r="AC34" s="163"/>
      <c r="AD34" s="163"/>
      <c r="AE34" s="163"/>
      <c r="AF34" s="104"/>
      <c r="AG34" s="80"/>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row>
    <row r="35" spans="1:61" ht="6" customHeight="1" x14ac:dyDescent="0.3">
      <c r="A35" s="1"/>
      <c r="B35" s="39"/>
      <c r="C35" s="39"/>
      <c r="D35" s="39"/>
      <c r="E35" s="39"/>
      <c r="F35" s="203"/>
      <c r="G35" s="39"/>
      <c r="I35" s="15"/>
      <c r="J35" s="21"/>
      <c r="K35" s="163"/>
      <c r="L35" s="163"/>
      <c r="M35" s="164"/>
      <c r="N35" s="126"/>
      <c r="O35" s="119"/>
      <c r="P35" s="106"/>
      <c r="Q35" s="134"/>
      <c r="R35" s="106"/>
      <c r="S35" s="163"/>
      <c r="T35" s="163"/>
      <c r="U35" s="163"/>
      <c r="V35" s="114"/>
      <c r="W35" s="119"/>
      <c r="X35" s="105"/>
      <c r="Y35" s="130"/>
      <c r="Z35" s="104"/>
      <c r="AA35" s="104"/>
      <c r="AB35" s="103"/>
      <c r="AC35" s="163"/>
      <c r="AD35" s="163"/>
      <c r="AE35" s="163"/>
      <c r="AF35" s="104"/>
      <c r="AG35" s="80"/>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row>
    <row r="36" spans="1:61" ht="6" customHeight="1" x14ac:dyDescent="0.3">
      <c r="A36" s="1"/>
      <c r="B36" s="39"/>
      <c r="C36" s="39"/>
      <c r="D36" s="39"/>
      <c r="E36" s="39"/>
      <c r="F36" s="203"/>
      <c r="G36" s="39"/>
      <c r="I36" s="15"/>
      <c r="J36" s="21"/>
      <c r="K36" s="163"/>
      <c r="L36" s="163"/>
      <c r="M36" s="164"/>
      <c r="N36" s="106"/>
      <c r="O36" s="119"/>
      <c r="P36" s="106"/>
      <c r="Q36" s="134"/>
      <c r="R36" s="106"/>
      <c r="S36" s="163"/>
      <c r="T36" s="163"/>
      <c r="U36" s="163"/>
      <c r="V36" s="114"/>
      <c r="W36" s="119"/>
      <c r="X36" s="105"/>
      <c r="Y36" s="130"/>
      <c r="Z36" s="104"/>
      <c r="AA36" s="104"/>
      <c r="AB36" s="103"/>
      <c r="AC36" s="163"/>
      <c r="AD36" s="163"/>
      <c r="AE36" s="163"/>
      <c r="AF36" s="104"/>
      <c r="AG36" s="80"/>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row>
    <row r="37" spans="1:61" ht="20.100000000000001" customHeight="1" x14ac:dyDescent="0.3">
      <c r="A37" s="1"/>
      <c r="B37" s="39"/>
      <c r="C37" s="39"/>
      <c r="D37" s="39"/>
      <c r="E37" s="39"/>
      <c r="F37" s="203"/>
      <c r="G37" s="39"/>
      <c r="I37" s="15"/>
      <c r="J37" s="21"/>
      <c r="K37" s="163"/>
      <c r="L37" s="163"/>
      <c r="M37" s="166"/>
      <c r="N37" s="106"/>
      <c r="O37" s="119"/>
      <c r="P37" s="106"/>
      <c r="Q37" s="134"/>
      <c r="R37" s="106"/>
      <c r="S37" s="163"/>
      <c r="T37" s="163"/>
      <c r="U37" s="163"/>
      <c r="V37" s="114"/>
      <c r="W37" s="119"/>
      <c r="X37" s="105"/>
      <c r="Y37" s="135"/>
      <c r="Z37" s="100"/>
      <c r="AA37" s="105"/>
      <c r="AB37" s="105"/>
      <c r="AC37" s="163"/>
      <c r="AD37" s="163"/>
      <c r="AE37" s="163"/>
      <c r="AF37" s="100"/>
      <c r="AG37" s="80"/>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row>
    <row r="38" spans="1:61" ht="12" customHeight="1" x14ac:dyDescent="0.3">
      <c r="A38" s="1"/>
      <c r="B38" s="39"/>
      <c r="C38" s="39"/>
      <c r="D38" s="39"/>
      <c r="E38" s="39"/>
      <c r="F38" s="203"/>
      <c r="G38" s="39"/>
      <c r="I38" s="15"/>
      <c r="J38" s="21"/>
      <c r="K38" s="167">
        <f>K39/12</f>
        <v>0</v>
      </c>
      <c r="L38" s="167"/>
      <c r="M38" s="167">
        <f>M39/12</f>
        <v>0</v>
      </c>
      <c r="N38" s="106"/>
      <c r="O38" s="119"/>
      <c r="P38" s="106"/>
      <c r="Q38" s="134"/>
      <c r="R38" s="106"/>
      <c r="S38" s="167">
        <f>S39/12</f>
        <v>0</v>
      </c>
      <c r="T38" s="167"/>
      <c r="U38" s="167">
        <f>U39/12</f>
        <v>0</v>
      </c>
      <c r="V38" s="114"/>
      <c r="W38" s="119"/>
      <c r="X38" s="107"/>
      <c r="Y38" s="134"/>
      <c r="Z38" s="100"/>
      <c r="AA38" s="100"/>
      <c r="AB38" s="106"/>
      <c r="AC38" s="167">
        <f>AC39/12</f>
        <v>0</v>
      </c>
      <c r="AD38" s="167"/>
      <c r="AE38" s="167">
        <f>AE39/12</f>
        <v>0</v>
      </c>
      <c r="AF38" s="100"/>
      <c r="AG38" s="80"/>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row>
    <row r="39" spans="1:61" ht="12" customHeight="1" x14ac:dyDescent="0.3">
      <c r="A39" s="1"/>
      <c r="B39" s="195"/>
      <c r="C39" s="195"/>
      <c r="D39" s="195"/>
      <c r="E39" s="195"/>
      <c r="F39" s="204"/>
      <c r="G39" s="195"/>
      <c r="H39" s="29"/>
      <c r="I39" s="29"/>
      <c r="J39" s="29"/>
      <c r="K39" s="168">
        <f>SUM($J$7*K7,$J$10*K10,$J$13*K13,$J$16*K16,$J$19*K19,$J$22*K22,$J$25*K25,$J$28*K28,$J$31*K31)</f>
        <v>0</v>
      </c>
      <c r="L39" s="168"/>
      <c r="M39" s="168">
        <f>SUM($J$7*M7,$J$10*M10,$J$13*M13,$J$16*M16,$J$19*M19,$J$22*M22,$J$25*M25,$J$28*M28,$J$31*M31)</f>
        <v>0</v>
      </c>
      <c r="N39" s="111"/>
      <c r="O39" s="106"/>
      <c r="P39" s="111"/>
      <c r="Q39" s="131"/>
      <c r="R39" s="111"/>
      <c r="S39" s="168">
        <f>SUM($R$7*S7,$R$10*S10,$R$13*S13,$R$16*S16,$R$19*S19,$R$22*S22,$R$25*S25,$R$28*S28,$R$31*S31)</f>
        <v>0</v>
      </c>
      <c r="T39" s="168"/>
      <c r="U39" s="168">
        <f>SUM($R$7*U7,$R$10*U10,$R$13*U13,$R$16*U16,$R$19*U19,$R$22*U22,$R$25*U25,$R$28*U28,$R$31*U31)</f>
        <v>0</v>
      </c>
      <c r="V39" s="112"/>
      <c r="W39" s="106"/>
      <c r="X39" s="110"/>
      <c r="Y39" s="131"/>
      <c r="Z39" s="112"/>
      <c r="AA39" s="112"/>
      <c r="AB39" s="111"/>
      <c r="AC39" s="168">
        <f>SUM($AB$7*AC7,$AB$10*AC10,$AB$13*AC13,$AB$16*AC16,$AB$19*AC19,$AB$22*AC22,$AB$25*AC25,$AB$28*AC28,$AB$31*AC31)</f>
        <v>0</v>
      </c>
      <c r="AD39" s="168"/>
      <c r="AE39" s="168">
        <f>SUM($AB$7*AE7,$AB$10*AE10,$AB$13*AE13,$AB$16*AE16,$AB$19*AE19,$AB$22*AE22,$AB$25*AE25,$AB$28*AE28,$AB$31*AE31)</f>
        <v>0</v>
      </c>
      <c r="AF39" s="112"/>
      <c r="AG39" s="80"/>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row>
    <row r="40" spans="1:61" ht="20.100000000000001" customHeight="1" x14ac:dyDescent="0.3">
      <c r="A40" s="1"/>
      <c r="B40" s="195"/>
      <c r="C40" s="460" t="str">
        <f>T(Textes!A35)</f>
        <v>Total partiel</v>
      </c>
      <c r="D40" s="460"/>
      <c r="E40" s="460"/>
      <c r="F40" s="460"/>
      <c r="G40" s="460"/>
      <c r="H40" s="29"/>
      <c r="I40" s="30" t="s">
        <v>22</v>
      </c>
      <c r="J40" s="29"/>
      <c r="K40" s="169">
        <f>$K$39/(VLOOKUP($I$40,Textes!$E:$H,4,FALSE))</f>
        <v>0</v>
      </c>
      <c r="L40" s="169"/>
      <c r="M40" s="169">
        <f>$M$39/(VLOOKUP($I$40,Textes!$E:$H,4,FALSE))</f>
        <v>0</v>
      </c>
      <c r="N40" s="111"/>
      <c r="O40" s="106"/>
      <c r="P40" s="111"/>
      <c r="Q40" s="30" t="s">
        <v>22</v>
      </c>
      <c r="R40" s="111"/>
      <c r="S40" s="169">
        <f>$S$39/(VLOOKUP($Q$40,Textes!$E:$H,4,FALSE))</f>
        <v>0</v>
      </c>
      <c r="T40" s="169"/>
      <c r="U40" s="169">
        <f>$U$39/(VLOOKUP($Q$40,Textes!$E:$H,4,FALSE))</f>
        <v>0</v>
      </c>
      <c r="V40" s="112"/>
      <c r="W40" s="106"/>
      <c r="X40" s="113"/>
      <c r="Y40" s="30" t="s">
        <v>22</v>
      </c>
      <c r="Z40" s="112"/>
      <c r="AA40" s="112"/>
      <c r="AB40" s="120"/>
      <c r="AC40" s="169">
        <f>$AC$39/(VLOOKUP($Y$40,Textes!$E:$H,4,FALSE))</f>
        <v>0</v>
      </c>
      <c r="AD40" s="169"/>
      <c r="AE40" s="169">
        <f>$AE$39/(VLOOKUP($Y$40,Textes!$E:$H,4,FALSE))</f>
        <v>0</v>
      </c>
      <c r="AF40" s="112"/>
      <c r="AG40" s="80"/>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row>
    <row r="41" spans="1:61" ht="12" customHeight="1" x14ac:dyDescent="0.3">
      <c r="A41" s="1"/>
      <c r="F41" s="36"/>
      <c r="H41" s="29"/>
      <c r="I41" s="29"/>
      <c r="J41" s="29"/>
      <c r="K41" s="112"/>
      <c r="L41" s="112"/>
      <c r="M41" s="112"/>
      <c r="N41" s="112"/>
      <c r="O41" s="114"/>
      <c r="P41" s="112"/>
      <c r="Q41" s="112"/>
      <c r="R41" s="112"/>
      <c r="S41" s="112"/>
      <c r="T41" s="112"/>
      <c r="U41" s="112"/>
      <c r="V41" s="112"/>
      <c r="W41" s="114"/>
      <c r="X41" s="112"/>
      <c r="Y41" s="112"/>
      <c r="Z41" s="112"/>
      <c r="AA41" s="112"/>
      <c r="AB41" s="112"/>
      <c r="AC41" s="112"/>
      <c r="AD41" s="112"/>
      <c r="AE41" s="112"/>
      <c r="AF41" s="112"/>
      <c r="AG41" s="80"/>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row>
    <row r="42" spans="1:61" ht="38.1" customHeight="1" x14ac:dyDescent="0.25">
      <c r="A42" s="1"/>
      <c r="B42" s="87" t="str">
        <f>IF(Accueil!$C$12="","","1-"&amp;Textes!$A$124)&amp;IF(Accueil!$C$14=Textes!$A$39,"    2-"&amp;T(Textes!$A$120),"")</f>
        <v xml:space="preserve">    2-Estimation des dépenses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row>
    <row r="43" spans="1:61" ht="25.5" customHeight="1" x14ac:dyDescent="0.25">
      <c r="A43" s="24"/>
      <c r="B43" s="24"/>
      <c r="C43" s="24"/>
      <c r="D43" s="24"/>
      <c r="E43" s="24"/>
      <c r="F43" s="24"/>
      <c r="G43" s="24"/>
      <c r="H43" s="24"/>
      <c r="I43" s="24"/>
      <c r="J43" s="24"/>
      <c r="K43" s="92"/>
      <c r="L43" s="92"/>
      <c r="M43" s="92"/>
      <c r="N43" s="92"/>
      <c r="O43" s="92"/>
      <c r="P43" s="92"/>
      <c r="Q43" s="92"/>
      <c r="R43" s="92"/>
      <c r="S43" s="92"/>
      <c r="T43" s="92"/>
      <c r="U43" s="92"/>
      <c r="V43" s="92"/>
      <c r="W43" s="92"/>
      <c r="X43" s="92"/>
      <c r="Y43" s="93"/>
      <c r="Z43" s="92"/>
      <c r="AA43" s="89"/>
      <c r="AB43" s="431" t="str">
        <f>H3</f>
        <v/>
      </c>
      <c r="AC43" s="431">
        <f>ROUND(SUM($AB$7*AC7*AA7,$AB$10*AC10*AA10,$AB$13*AC13*AA13,$AB$16*AC16*AA16,$AB$19*AC19*AA19,$AB$22*AC22*AA22,$AB$25*AC25*AA25,$AB$28*AC28*AA28,$AB$31*AC31*AA31),2)/12</f>
        <v>0</v>
      </c>
      <c r="AD43" s="431"/>
      <c r="AE43" s="431">
        <f>SUM($AB$7*AE7*AA7,$AB$10*AE10*AA10,$AB$13*AE13*AA13,$AB$16*AE16*AA16,$AB$19*AE19*AA19,$AB$22*AE22*AA22,$AB$25*AE25*AA25,$AB$28*AE28*AA28,$AB$31*AE31*AA31)/12</f>
        <v>0</v>
      </c>
      <c r="AF43" s="89"/>
      <c r="AG43" s="92"/>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row>
    <row r="44" spans="1:61" ht="25.5" customHeight="1" x14ac:dyDescent="0.25">
      <c r="A44" s="24"/>
      <c r="B44" s="24"/>
      <c r="C44" s="24"/>
      <c r="D44" s="24"/>
      <c r="E44" s="24"/>
      <c r="F44" s="24"/>
      <c r="G44" s="24"/>
      <c r="H44" s="24"/>
      <c r="I44" s="24"/>
      <c r="J44" s="24"/>
      <c r="K44" s="92"/>
      <c r="L44" s="92"/>
      <c r="M44" s="92"/>
      <c r="N44" s="92"/>
      <c r="O44" s="92"/>
      <c r="P44" s="92"/>
      <c r="Q44" s="92"/>
      <c r="R44" s="92"/>
      <c r="S44" s="92"/>
      <c r="T44" s="92"/>
      <c r="U44" s="92"/>
      <c r="V44" s="92"/>
      <c r="W44" s="92"/>
      <c r="X44" s="92"/>
      <c r="Y44" s="93"/>
      <c r="Z44" s="92"/>
      <c r="AA44" s="89"/>
      <c r="AB44" s="431" t="str">
        <f>P3</f>
        <v/>
      </c>
      <c r="AC44" s="431">
        <f>AC38-AC43</f>
        <v>0</v>
      </c>
      <c r="AD44" s="431"/>
      <c r="AE44" s="431">
        <f>AE38-AE43</f>
        <v>0</v>
      </c>
      <c r="AF44" s="89"/>
      <c r="AG44" s="92"/>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row>
    <row r="45" spans="1:61" ht="25.5" customHeight="1" x14ac:dyDescent="0.25">
      <c r="A45" s="24"/>
      <c r="B45" s="24"/>
      <c r="C45" s="24"/>
      <c r="D45" s="24"/>
      <c r="E45" s="24"/>
      <c r="F45" s="24"/>
      <c r="G45" s="24"/>
      <c r="H45" s="24"/>
      <c r="I45" s="24"/>
      <c r="J45" s="24"/>
      <c r="K45" s="92"/>
      <c r="L45" s="92"/>
      <c r="M45" s="92"/>
      <c r="N45" s="92"/>
      <c r="O45" s="92"/>
      <c r="P45" s="92"/>
      <c r="Q45" s="92"/>
      <c r="R45" s="92"/>
      <c r="S45" s="92"/>
      <c r="T45" s="92"/>
      <c r="U45" s="92"/>
      <c r="V45" s="92"/>
      <c r="W45" s="92"/>
      <c r="X45" s="92"/>
      <c r="Y45" s="92"/>
      <c r="Z45" s="92"/>
      <c r="AA45" s="89"/>
      <c r="AB45" s="89"/>
      <c r="AC45" s="431">
        <f>SUM($AB$7*AE7,$AB$10*AE10,$AB$13*AE13,$AB$16*AE16,$AB$19*AE19,$AB$22*AE22,$AB$25*AE25,$AB$28*AE28,$AB$31*AE31,$AB$34*AE34,$AB$37*AE37)/12</f>
        <v>0</v>
      </c>
      <c r="AD45" s="89"/>
      <c r="AE45" s="89"/>
      <c r="AF45" s="89"/>
      <c r="AG45" s="92"/>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row>
    <row r="46" spans="1:61" ht="25.5" customHeight="1" x14ac:dyDescent="0.25">
      <c r="A46" s="24"/>
      <c r="B46" s="24"/>
      <c r="C46" s="24"/>
      <c r="D46" s="24"/>
      <c r="E46" s="24"/>
      <c r="F46" s="24"/>
      <c r="G46" s="24"/>
      <c r="H46" s="24"/>
      <c r="I46" s="24"/>
      <c r="J46" s="24"/>
      <c r="K46" s="92"/>
      <c r="L46" s="92"/>
      <c r="M46" s="92"/>
      <c r="N46" s="92"/>
      <c r="O46" s="92"/>
      <c r="P46" s="92"/>
      <c r="Q46" s="92"/>
      <c r="R46" s="92"/>
      <c r="S46" s="92"/>
      <c r="T46" s="92"/>
      <c r="U46" s="92"/>
      <c r="V46" s="92"/>
      <c r="W46" s="92"/>
      <c r="X46" s="92"/>
      <c r="Y46" s="92"/>
      <c r="Z46" s="92"/>
      <c r="AA46" s="89"/>
      <c r="AB46" s="89"/>
      <c r="AC46" s="89"/>
      <c r="AD46" s="89"/>
      <c r="AE46" s="89"/>
      <c r="AF46" s="89"/>
      <c r="AG46" s="92"/>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row>
    <row r="47" spans="1:61" ht="25.5" customHeight="1" x14ac:dyDescent="0.25">
      <c r="A47" s="24"/>
      <c r="B47" s="24"/>
      <c r="C47" s="24"/>
      <c r="D47" s="24"/>
      <c r="E47" s="24"/>
      <c r="F47" s="24"/>
      <c r="G47" s="24"/>
      <c r="H47" s="24"/>
      <c r="I47" s="24"/>
      <c r="J47" s="24"/>
      <c r="K47" s="92"/>
      <c r="L47" s="92"/>
      <c r="M47" s="92"/>
      <c r="N47" s="92"/>
      <c r="O47" s="92"/>
      <c r="P47" s="92"/>
      <c r="Q47" s="92"/>
      <c r="R47" s="92"/>
      <c r="S47" s="92"/>
      <c r="T47" s="92"/>
      <c r="U47" s="92"/>
      <c r="V47" s="92"/>
      <c r="W47" s="92"/>
      <c r="X47" s="92"/>
      <c r="Y47" s="92"/>
      <c r="Z47" s="92"/>
      <c r="AA47" s="92"/>
      <c r="AB47" s="92"/>
      <c r="AC47" s="92"/>
      <c r="AD47" s="92"/>
      <c r="AE47" s="92"/>
      <c r="AF47" s="92"/>
      <c r="AG47" s="92"/>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row>
    <row r="48" spans="1:61" ht="25.5" customHeight="1" x14ac:dyDescent="0.25">
      <c r="A48" s="24"/>
      <c r="B48" s="24"/>
      <c r="C48" s="24"/>
      <c r="D48" s="24"/>
      <c r="E48" s="24"/>
      <c r="F48" s="24"/>
      <c r="G48" s="24"/>
      <c r="H48" s="24"/>
      <c r="I48" s="24"/>
      <c r="J48" s="24"/>
      <c r="K48" s="92"/>
      <c r="L48" s="92"/>
      <c r="M48" s="92"/>
      <c r="N48" s="92"/>
      <c r="O48" s="92"/>
      <c r="P48" s="92"/>
      <c r="Q48" s="92"/>
      <c r="R48" s="92"/>
      <c r="S48" s="92"/>
      <c r="T48" s="92"/>
      <c r="U48" s="92"/>
      <c r="V48" s="92"/>
      <c r="W48" s="92"/>
      <c r="X48" s="92"/>
      <c r="Y48" s="92"/>
      <c r="Z48" s="92"/>
      <c r="AA48" s="92"/>
      <c r="AB48" s="92"/>
      <c r="AC48" s="92"/>
      <c r="AD48" s="92"/>
      <c r="AE48" s="92"/>
      <c r="AF48" s="92"/>
      <c r="AG48" s="92"/>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row>
    <row r="49" spans="1:61" ht="25.5" customHeight="1"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AC49" s="24"/>
      <c r="AD49" s="24"/>
      <c r="AE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row>
    <row r="50" spans="1:61" ht="25.5" customHeight="1"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AC50" s="24"/>
      <c r="AD50" s="24"/>
      <c r="AE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row>
    <row r="51" spans="1:61" ht="25.5" customHeight="1"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AC51" s="24"/>
      <c r="AD51" s="24"/>
      <c r="AE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row>
    <row r="52" spans="1:61" ht="25.5" customHeight="1"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AC52" s="24"/>
      <c r="AD52" s="24"/>
      <c r="AE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row>
    <row r="53" spans="1:61" ht="25.5" customHeigh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AC53" s="24"/>
      <c r="AD53" s="24"/>
      <c r="AE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row>
    <row r="54" spans="1:61" ht="25.5" customHeight="1"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AC54" s="24"/>
      <c r="AD54" s="24"/>
      <c r="AE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row>
    <row r="55" spans="1:61" ht="25.5" customHeight="1"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AC55" s="24"/>
      <c r="AD55" s="24"/>
      <c r="AE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row>
    <row r="56" spans="1:61" ht="25.5" customHeight="1"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AC56" s="24"/>
      <c r="AD56" s="24"/>
      <c r="AE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row>
    <row r="57" spans="1:61" ht="25.5" customHeight="1"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AC57" s="24"/>
      <c r="AD57" s="24"/>
      <c r="AE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row>
    <row r="58" spans="1:61" ht="25.5" customHeight="1"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AC58" s="24"/>
      <c r="AD58" s="24"/>
      <c r="AE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row>
    <row r="59" spans="1:61" ht="25.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AC59" s="24"/>
      <c r="AD59" s="24"/>
      <c r="AE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row>
    <row r="60" spans="1:61" ht="25.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AC60" s="24"/>
      <c r="AD60" s="24"/>
      <c r="AE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row>
    <row r="61" spans="1:61" ht="25.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AC61" s="24"/>
      <c r="AD61" s="24"/>
      <c r="AE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row>
    <row r="62" spans="1:61" ht="25.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AC62" s="24"/>
      <c r="AD62" s="24"/>
      <c r="AE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row>
    <row r="63" spans="1:61" ht="25.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AC63" s="24"/>
      <c r="AD63" s="24"/>
      <c r="AE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row>
    <row r="64" spans="1:61" ht="25.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AC64" s="24"/>
      <c r="AD64" s="24"/>
      <c r="AE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row>
    <row r="65" spans="1:61" ht="25.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AC65" s="24"/>
      <c r="AD65" s="24"/>
      <c r="AE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row>
    <row r="66" spans="1:61" ht="25.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AC66" s="24"/>
      <c r="AD66" s="24"/>
      <c r="AE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row>
    <row r="67" spans="1:61" ht="25.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AC67" s="24"/>
      <c r="AD67" s="24"/>
      <c r="AE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row>
    <row r="68" spans="1:61" ht="25.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AC68" s="24"/>
      <c r="AD68" s="24"/>
      <c r="AE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row>
    <row r="69" spans="1:61" ht="25.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AC69" s="24"/>
      <c r="AD69" s="24"/>
      <c r="AE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row>
    <row r="70" spans="1:61" ht="25.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AC70" s="24"/>
      <c r="AD70" s="24"/>
      <c r="AE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row>
    <row r="71" spans="1:61" ht="25.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AC71" s="24"/>
      <c r="AD71" s="24"/>
      <c r="AE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row>
    <row r="72" spans="1:61" ht="25.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AC72" s="24"/>
      <c r="AD72" s="24"/>
      <c r="AE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row>
    <row r="73" spans="1:61" ht="25.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AC73" s="24"/>
      <c r="AD73" s="24"/>
      <c r="AE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row>
    <row r="74" spans="1:61" ht="25.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AC74" s="24"/>
      <c r="AD74" s="24"/>
      <c r="AE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row>
    <row r="75" spans="1:61" ht="25.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AC75" s="24"/>
      <c r="AD75" s="24"/>
      <c r="AE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row>
    <row r="76" spans="1:61" ht="25.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AC76" s="24"/>
      <c r="AD76" s="24"/>
      <c r="AE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row>
    <row r="77" spans="1:61" ht="25.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AC77" s="24"/>
      <c r="AD77" s="24"/>
      <c r="AE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row>
    <row r="78" spans="1:61" ht="25.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AC78" s="24"/>
      <c r="AD78" s="24"/>
      <c r="AE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row>
    <row r="79" spans="1:61" ht="25.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AC79" s="24"/>
      <c r="AD79" s="24"/>
      <c r="AE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row>
    <row r="80" spans="1:61" ht="25.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AC80" s="24"/>
      <c r="AD80" s="24"/>
      <c r="AE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row>
    <row r="81" spans="1:61" ht="25.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AC81" s="24"/>
      <c r="AD81" s="24"/>
      <c r="AE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row>
    <row r="82" spans="1:61" ht="25.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AC82" s="24"/>
      <c r="AD82" s="24"/>
      <c r="AE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row>
    <row r="83" spans="1:61" ht="25.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AC83" s="24"/>
      <c r="AD83" s="24"/>
      <c r="AE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row>
    <row r="84" spans="1:61" ht="25.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AC84" s="24"/>
      <c r="AD84" s="24"/>
      <c r="AE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row>
    <row r="85" spans="1:61" ht="25.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AC85" s="24"/>
      <c r="AD85" s="24"/>
      <c r="AE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row>
    <row r="86" spans="1:61" ht="25.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AC86" s="24"/>
      <c r="AD86" s="24"/>
      <c r="AE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row>
    <row r="87" spans="1:61" ht="25.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AC87" s="24"/>
      <c r="AD87" s="24"/>
      <c r="AE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row>
    <row r="88" spans="1:61" ht="25.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AC88" s="24"/>
      <c r="AD88" s="24"/>
      <c r="AE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row>
    <row r="89" spans="1:61" ht="25.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AC89" s="24"/>
      <c r="AD89" s="24"/>
      <c r="AE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row>
    <row r="90" spans="1:61" ht="25.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AC90" s="24"/>
      <c r="AD90" s="24"/>
      <c r="AE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row>
    <row r="91" spans="1:61" ht="25.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AC91" s="24"/>
      <c r="AD91" s="24"/>
      <c r="AE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row>
    <row r="92" spans="1:61" ht="25.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AC92" s="24"/>
      <c r="AD92" s="24"/>
      <c r="AE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row>
    <row r="93" spans="1:61" ht="25.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AC93" s="24"/>
      <c r="AD93" s="24"/>
      <c r="AE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row>
    <row r="94" spans="1:61" ht="25.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AC94" s="24"/>
      <c r="AD94" s="24"/>
      <c r="AE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row>
    <row r="95" spans="1:61" ht="25.5" customHeight="1"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AC95" s="24"/>
      <c r="AD95" s="24"/>
      <c r="AE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row>
    <row r="96" spans="1:61" ht="25.5" customHeight="1"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AC96" s="24"/>
      <c r="AD96" s="24"/>
      <c r="AE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row>
    <row r="97" spans="1:61" ht="25.5" customHeight="1"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AC97" s="24"/>
      <c r="AD97" s="24"/>
      <c r="AE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row>
    <row r="98" spans="1:61" ht="25.5" customHeight="1"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AC98" s="24"/>
      <c r="AD98" s="24"/>
      <c r="AE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row>
    <row r="99" spans="1:61" ht="25.5" customHeight="1"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AC99" s="24"/>
      <c r="AD99" s="24"/>
      <c r="AE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row>
    <row r="100" spans="1:61" ht="25.5" customHeight="1"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AC100" s="24"/>
      <c r="AD100" s="24"/>
      <c r="AE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row>
    <row r="101" spans="1:61" ht="25.5" customHeight="1"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AC101" s="24"/>
      <c r="AD101" s="24"/>
      <c r="AE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row>
    <row r="102" spans="1:61" ht="25.5" customHeight="1"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AC102" s="24"/>
      <c r="AD102" s="24"/>
      <c r="AE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row>
    <row r="103" spans="1:61" ht="25.5" customHeight="1"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AC103" s="24"/>
      <c r="AD103" s="24"/>
      <c r="AE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row>
    <row r="104" spans="1:61" ht="25.5" customHeight="1"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AC104" s="24"/>
      <c r="AD104" s="24"/>
      <c r="AE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row>
    <row r="105" spans="1:61" ht="25.5" customHeight="1"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AC105" s="24"/>
      <c r="AD105" s="24"/>
      <c r="AE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row>
    <row r="106" spans="1:61" ht="25.5" customHeight="1"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AC106" s="24"/>
      <c r="AD106" s="24"/>
      <c r="AE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row>
    <row r="107" spans="1:61" ht="25.5" customHeight="1"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AC107" s="24"/>
      <c r="AD107" s="24"/>
      <c r="AE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row>
    <row r="108" spans="1:61" ht="25.5" customHeight="1"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AC108" s="24"/>
      <c r="AD108" s="24"/>
      <c r="AE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row>
    <row r="109" spans="1:61" ht="25.5" customHeight="1"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AC109" s="24"/>
      <c r="AD109" s="24"/>
      <c r="AE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row>
    <row r="110" spans="1:61" ht="25.5" customHeight="1"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AC110" s="24"/>
      <c r="AD110" s="24"/>
      <c r="AE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row>
    <row r="111" spans="1:61" ht="25.5" customHeight="1"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AC111" s="24"/>
      <c r="AD111" s="24"/>
      <c r="AE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row>
    <row r="112" spans="1:61" ht="25.5" customHeight="1"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AC112" s="24"/>
      <c r="AD112" s="24"/>
      <c r="AE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row>
    <row r="113" spans="1:61" ht="25.5" customHeight="1"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AC113" s="24"/>
      <c r="AD113" s="24"/>
      <c r="AE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row>
    <row r="114" spans="1:61" ht="25.5" customHeight="1"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AC114" s="24"/>
      <c r="AD114" s="24"/>
      <c r="AE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row>
    <row r="115" spans="1:61" ht="25.5" customHeight="1"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AC115" s="24"/>
      <c r="AD115" s="24"/>
      <c r="AE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row>
    <row r="116" spans="1:61" ht="25.5" customHeight="1"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AC116" s="24"/>
      <c r="AD116" s="24"/>
      <c r="AE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row>
    <row r="117" spans="1:61" ht="25.5" customHeight="1"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AC117" s="24"/>
      <c r="AD117" s="24"/>
      <c r="AE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row>
    <row r="118" spans="1:61" ht="25.5" customHeight="1"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AC118" s="24"/>
      <c r="AD118" s="24"/>
      <c r="AE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row>
    <row r="119" spans="1:61" ht="25.5" customHeight="1"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AC119" s="24"/>
      <c r="AD119" s="24"/>
      <c r="AE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row>
    <row r="120" spans="1:61" ht="25.5" customHeight="1"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AC120" s="24"/>
      <c r="AD120" s="24"/>
      <c r="AE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row>
    <row r="121" spans="1:61" ht="25.5" customHeight="1"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AC121" s="24"/>
      <c r="AD121" s="24"/>
      <c r="AE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row>
    <row r="122" spans="1:61" ht="25.5" customHeight="1"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AC122" s="24"/>
      <c r="AD122" s="24"/>
      <c r="AE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row>
    <row r="123" spans="1:61" ht="25.5" customHeight="1"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AC123" s="24"/>
      <c r="AD123" s="24"/>
      <c r="AE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row>
    <row r="124" spans="1:61" ht="25.5" customHeight="1"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AC124" s="24"/>
      <c r="AD124" s="24"/>
      <c r="AE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row>
    <row r="125" spans="1:61" ht="25.5" customHeight="1"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AC125" s="24"/>
      <c r="AD125" s="24"/>
      <c r="AE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row>
    <row r="126" spans="1:61" ht="25.5" customHeight="1"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AC126" s="24"/>
      <c r="AD126" s="24"/>
      <c r="AE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row>
    <row r="127" spans="1:61" ht="25.5" customHeigh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AC127" s="24"/>
      <c r="AD127" s="24"/>
      <c r="AE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row>
    <row r="128" spans="1:61" ht="25.5" customHeight="1"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AC128" s="24"/>
      <c r="AD128" s="24"/>
      <c r="AE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row>
    <row r="129" spans="1:61" ht="25.5" customHeight="1"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AC129" s="24"/>
      <c r="AD129" s="24"/>
      <c r="AE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row>
    <row r="130" spans="1:61" ht="25.5" customHeight="1"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AC130" s="24"/>
      <c r="AD130" s="24"/>
      <c r="AE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row>
    <row r="131" spans="1:61" ht="25.5" customHeight="1"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AC131" s="24"/>
      <c r="AD131" s="24"/>
      <c r="AE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row>
    <row r="132" spans="1:61" ht="25.5" customHeight="1"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AC132" s="24"/>
      <c r="AD132" s="24"/>
      <c r="AE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row>
    <row r="133" spans="1:61" ht="25.5" customHeight="1"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AC133" s="24"/>
      <c r="AD133" s="24"/>
      <c r="AE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row>
    <row r="134" spans="1:61" ht="25.5" customHeight="1"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AC134" s="24"/>
      <c r="AD134" s="24"/>
      <c r="AE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row>
    <row r="135" spans="1:61" ht="25.5" customHeight="1"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AC135" s="24"/>
      <c r="AD135" s="24"/>
      <c r="AE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row>
    <row r="136" spans="1:61" ht="25.5" customHeight="1"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AC136" s="24"/>
      <c r="AD136" s="24"/>
      <c r="AE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row>
    <row r="137" spans="1:61" ht="25.5" customHeight="1"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AC137" s="24"/>
      <c r="AD137" s="24"/>
      <c r="AE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row>
    <row r="138" spans="1:61" ht="25.5" customHeight="1"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AC138" s="24"/>
      <c r="AD138" s="24"/>
      <c r="AE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row>
    <row r="139" spans="1:61" ht="25.5" customHeight="1"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AC139" s="24"/>
      <c r="AD139" s="24"/>
      <c r="AE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row>
    <row r="140" spans="1:61" ht="25.5" customHeight="1"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AC140" s="24"/>
      <c r="AD140" s="24"/>
      <c r="AE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row>
    <row r="141" spans="1:61" ht="25.5" customHeight="1"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AC141" s="24"/>
      <c r="AD141" s="24"/>
      <c r="AE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row>
    <row r="142" spans="1:61" ht="25.5" customHeight="1"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AC142" s="24"/>
      <c r="AD142" s="24"/>
      <c r="AE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row>
    <row r="143" spans="1:61" ht="25.5" customHeight="1"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AC143" s="24"/>
      <c r="AD143" s="24"/>
      <c r="AE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row>
    <row r="144" spans="1:61" ht="25.5" customHeight="1"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AC144" s="24"/>
      <c r="AD144" s="24"/>
      <c r="AE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row>
    <row r="145" spans="1:61" ht="25.5" customHeight="1"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AC145" s="24"/>
      <c r="AD145" s="24"/>
      <c r="AE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row>
    <row r="146" spans="1:61" ht="25.5" customHeight="1"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AC146" s="24"/>
      <c r="AD146" s="24"/>
      <c r="AE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row>
    <row r="147" spans="1:61" ht="25.5" customHeight="1"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AC147" s="24"/>
      <c r="AD147" s="24"/>
      <c r="AE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row>
    <row r="148" spans="1:61" ht="25.5" customHeight="1"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AC148" s="24"/>
      <c r="AD148" s="24"/>
      <c r="AE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row>
    <row r="149" spans="1:61" ht="25.5" customHeight="1"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AC149" s="24"/>
      <c r="AD149" s="24"/>
      <c r="AE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row>
    <row r="150" spans="1:61" ht="25.5" customHeight="1"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AC150" s="24"/>
      <c r="AD150" s="24"/>
      <c r="AE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row>
    <row r="151" spans="1:61" ht="25.5"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AC151" s="24"/>
      <c r="AD151" s="24"/>
      <c r="AE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row>
    <row r="152" spans="1:61" ht="25.5" customHeight="1"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AC152" s="24"/>
      <c r="AD152" s="24"/>
      <c r="AE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row>
    <row r="153" spans="1:61" ht="25.5" customHeight="1"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AC153" s="24"/>
      <c r="AD153" s="24"/>
      <c r="AE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row>
    <row r="154" spans="1:61" ht="25.5" customHeight="1"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AC154" s="24"/>
      <c r="AD154" s="24"/>
      <c r="AE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row>
    <row r="155" spans="1:61" ht="25.5" customHeight="1"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AC155" s="24"/>
      <c r="AD155" s="24"/>
      <c r="AE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row>
    <row r="156" spans="1:61" ht="25.5" customHeight="1"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AC156" s="24"/>
      <c r="AD156" s="24"/>
      <c r="AE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row>
    <row r="157" spans="1:61" ht="25.5" customHeight="1"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AC157" s="24"/>
      <c r="AD157" s="24"/>
      <c r="AE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row>
    <row r="158" spans="1:61" ht="25.5" customHeight="1"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AC158" s="24"/>
      <c r="AD158" s="24"/>
      <c r="AE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row>
    <row r="159" spans="1:61" ht="25.5" customHeight="1"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AC159" s="24"/>
      <c r="AD159" s="24"/>
      <c r="AE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row>
    <row r="160" spans="1:61" ht="25.5" customHeight="1"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AC160" s="24"/>
      <c r="AD160" s="24"/>
      <c r="AE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row>
    <row r="161" spans="1:61" ht="25.5" customHeight="1"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AC161" s="24"/>
      <c r="AD161" s="24"/>
      <c r="AE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row>
    <row r="162" spans="1:61" ht="25.5" customHeight="1"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AC162" s="24"/>
      <c r="AD162" s="24"/>
      <c r="AE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row>
    <row r="163" spans="1:61" ht="25.5" customHeight="1"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AC163" s="24"/>
      <c r="AD163" s="24"/>
      <c r="AE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row>
    <row r="164" spans="1:61" ht="25.5" customHeight="1"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AC164" s="24"/>
      <c r="AD164" s="24"/>
      <c r="AE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row>
    <row r="165" spans="1:61" ht="25.5" customHeight="1"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AC165" s="24"/>
      <c r="AD165" s="24"/>
      <c r="AE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row>
    <row r="166" spans="1:61" ht="25.5" customHeight="1"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AC166" s="24"/>
      <c r="AD166" s="24"/>
      <c r="AE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row>
    <row r="167" spans="1:61" ht="25.5" customHeight="1"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AC167" s="24"/>
      <c r="AD167" s="24"/>
      <c r="AE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row>
    <row r="168" spans="1:61" ht="25.5" customHeight="1"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AC168" s="24"/>
      <c r="AD168" s="24"/>
      <c r="AE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row>
    <row r="169" spans="1:61" ht="25.5" customHeight="1"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AC169" s="24"/>
      <c r="AD169" s="24"/>
      <c r="AE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row>
    <row r="170" spans="1:61" ht="25.5" customHeight="1"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AC170" s="24"/>
      <c r="AD170" s="24"/>
      <c r="AE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row>
    <row r="171" spans="1:61" ht="25.5" customHeigh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AC171" s="24"/>
      <c r="AD171" s="24"/>
      <c r="AE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row>
    <row r="172" spans="1:61" ht="25.5" customHeight="1"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AC172" s="24"/>
      <c r="AD172" s="24"/>
      <c r="AE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row>
    <row r="173" spans="1:61" ht="25.5" customHeight="1"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AC173" s="24"/>
      <c r="AD173" s="24"/>
      <c r="AE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row>
    <row r="174" spans="1:61" ht="25.5" customHeight="1"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AC174" s="24"/>
      <c r="AD174" s="24"/>
      <c r="AE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row>
    <row r="175" spans="1:61" ht="25.5"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AC175" s="24"/>
      <c r="AD175" s="24"/>
      <c r="AE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row>
    <row r="176" spans="1:61" ht="25.5" customHeight="1"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AC176" s="24"/>
      <c r="AD176" s="24"/>
      <c r="AE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row>
    <row r="177" spans="1:61" ht="25.5" customHeight="1"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AC177" s="24"/>
      <c r="AD177" s="24"/>
      <c r="AE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row>
    <row r="178" spans="1:61" ht="25.5" customHeight="1"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AC178" s="24"/>
      <c r="AD178" s="24"/>
      <c r="AE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row>
    <row r="179" spans="1:61" ht="25.5" customHeight="1"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AC179" s="24"/>
      <c r="AD179" s="24"/>
      <c r="AE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row>
    <row r="180" spans="1:61" ht="25.5" customHeight="1"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AC180" s="24"/>
      <c r="AD180" s="24"/>
      <c r="AE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row>
    <row r="181" spans="1:61" ht="25.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AC181" s="24"/>
      <c r="AD181" s="24"/>
      <c r="AE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row>
    <row r="182" spans="1:61" ht="25.5" customHeight="1"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AC182" s="24"/>
      <c r="AD182" s="24"/>
      <c r="AE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row>
    <row r="183" spans="1:61" ht="25.5" customHeight="1"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AC183" s="24"/>
      <c r="AD183" s="24"/>
      <c r="AE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row>
    <row r="184" spans="1:61" ht="25.5" customHeight="1"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AC184" s="24"/>
      <c r="AD184" s="24"/>
      <c r="AE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row>
    <row r="185" spans="1:61" ht="25.5" customHeight="1"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AC185" s="24"/>
      <c r="AD185" s="24"/>
      <c r="AE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row>
    <row r="186" spans="1:61" ht="25.5" customHeight="1"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AC186" s="24"/>
      <c r="AD186" s="24"/>
      <c r="AE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row>
    <row r="187" spans="1:61" ht="25.5" customHeight="1"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AC187" s="24"/>
      <c r="AD187" s="24"/>
      <c r="AE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row>
    <row r="188" spans="1:61" ht="25.5"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AC188" s="24"/>
      <c r="AD188" s="24"/>
      <c r="AE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row>
    <row r="189" spans="1:61" ht="25.5" customHeight="1"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AC189" s="24"/>
      <c r="AD189" s="24"/>
      <c r="AE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row>
    <row r="190" spans="1:61" ht="25.5" customHeight="1"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AC190" s="24"/>
      <c r="AD190" s="24"/>
      <c r="AE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row>
    <row r="191" spans="1:61" ht="25.5" customHeight="1"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AC191" s="24"/>
      <c r="AD191" s="24"/>
      <c r="AE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row>
    <row r="192" spans="1:61" ht="25.5" customHeight="1"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AC192" s="24"/>
      <c r="AD192" s="24"/>
      <c r="AE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row>
    <row r="193" spans="1:61" ht="25.5" customHeight="1"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AC193" s="24"/>
      <c r="AD193" s="24"/>
      <c r="AE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row>
    <row r="194" spans="1:61" ht="25.5" customHeight="1"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AC194" s="24"/>
      <c r="AD194" s="24"/>
      <c r="AE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row>
    <row r="195" spans="1:61" ht="25.5" customHeight="1"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AC195" s="24"/>
      <c r="AD195" s="24"/>
      <c r="AE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row>
    <row r="196" spans="1:61" ht="25.5" customHeight="1"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AC196" s="24"/>
      <c r="AD196" s="24"/>
      <c r="AE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row>
    <row r="197" spans="1:61" ht="25.5" customHeigh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AC197" s="24"/>
      <c r="AD197" s="24"/>
      <c r="AE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row>
    <row r="198" spans="1:61" ht="25.5" customHeight="1"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AC198" s="24"/>
      <c r="AD198" s="24"/>
      <c r="AE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row>
    <row r="199" spans="1:61" ht="25.5"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AC199" s="24"/>
      <c r="AD199" s="24"/>
      <c r="AE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row>
    <row r="200" spans="1:61" ht="25.5"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AC200" s="24"/>
      <c r="AD200" s="24"/>
      <c r="AE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row>
    <row r="201" spans="1:61" ht="25.5" customHeigh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AC201" s="24"/>
      <c r="AD201" s="24"/>
      <c r="AE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row>
    <row r="202" spans="1:61" ht="25.5"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AC202" s="24"/>
      <c r="AD202" s="24"/>
      <c r="AE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row>
    <row r="203" spans="1:61" ht="25.5" customHeigh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AC203" s="24"/>
      <c r="AD203" s="24"/>
      <c r="AE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row>
    <row r="204" spans="1:61" ht="25.5"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AC204" s="24"/>
      <c r="AD204" s="24"/>
      <c r="AE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row>
    <row r="205" spans="1:61" ht="25.5" customHeigh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AC205" s="24"/>
      <c r="AD205" s="24"/>
      <c r="AE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row>
    <row r="206" spans="1:61" ht="25.5" customHeigh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AC206" s="24"/>
      <c r="AD206" s="24"/>
      <c r="AE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row>
    <row r="207" spans="1:61" ht="25.5" customHeigh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AC207" s="24"/>
      <c r="AD207" s="24"/>
      <c r="AE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row>
    <row r="208" spans="1:61" ht="25.5" customHeight="1"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AC208" s="24"/>
      <c r="AD208" s="24"/>
      <c r="AE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row>
    <row r="209" spans="1:61" ht="25.5" customHeight="1"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AC209" s="24"/>
      <c r="AD209" s="24"/>
      <c r="AE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row>
    <row r="210" spans="1:61" ht="25.5" customHeight="1"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AC210" s="24"/>
      <c r="AD210" s="24"/>
      <c r="AE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row>
    <row r="211" spans="1:61" ht="25.5" customHeight="1"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AC211" s="24"/>
      <c r="AD211" s="24"/>
      <c r="AE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row>
    <row r="212" spans="1:61" ht="25.5" customHeight="1"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AC212" s="24"/>
      <c r="AD212" s="24"/>
      <c r="AE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row>
    <row r="213" spans="1:61" ht="25.5" customHeight="1"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AC213" s="24"/>
      <c r="AD213" s="24"/>
      <c r="AE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row>
    <row r="214" spans="1:61" ht="25.5" customHeight="1"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AC214" s="24"/>
      <c r="AD214" s="24"/>
      <c r="AE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row>
    <row r="215" spans="1:61" ht="25.5" customHeight="1"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AC215" s="24"/>
      <c r="AD215" s="24"/>
      <c r="AE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row>
    <row r="216" spans="1:61" ht="25.5" customHeight="1"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AC216" s="24"/>
      <c r="AD216" s="24"/>
      <c r="AE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row>
    <row r="217" spans="1:61" ht="25.5" customHeight="1"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AC217" s="24"/>
      <c r="AD217" s="24"/>
      <c r="AE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row>
    <row r="218" spans="1:61" ht="25.5" customHeight="1"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AC218" s="24"/>
      <c r="AD218" s="24"/>
      <c r="AE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row>
    <row r="219" spans="1:61" ht="25.5" customHeight="1"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AC219" s="24"/>
      <c r="AD219" s="24"/>
      <c r="AE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row>
    <row r="220" spans="1:61" ht="25.5" customHeight="1"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AC220" s="24"/>
      <c r="AD220" s="24"/>
      <c r="AE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row>
    <row r="221" spans="1:61" ht="25.5" customHeight="1"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AC221" s="24"/>
      <c r="AD221" s="24"/>
      <c r="AE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row>
    <row r="222" spans="1:61" ht="25.5" customHeight="1"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AC222" s="24"/>
      <c r="AD222" s="24"/>
      <c r="AE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row>
    <row r="223" spans="1:61" ht="25.5" customHeight="1"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AC223" s="24"/>
      <c r="AD223" s="24"/>
      <c r="AE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row>
    <row r="224" spans="1:61" ht="25.5" customHeight="1"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AC224" s="24"/>
      <c r="AD224" s="24"/>
      <c r="AE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row>
    <row r="225" spans="1:61" ht="25.5" customHeight="1"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AC225" s="24"/>
      <c r="AD225" s="24"/>
      <c r="AE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row>
    <row r="226" spans="1:61" ht="25.5" customHeight="1"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AC226" s="24"/>
      <c r="AD226" s="24"/>
      <c r="AE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row>
    <row r="227" spans="1:61" ht="25.5" customHeight="1"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AC227" s="24"/>
      <c r="AD227" s="24"/>
      <c r="AE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row>
    <row r="228" spans="1:61" ht="25.5" customHeight="1"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AC228" s="24"/>
      <c r="AD228" s="24"/>
      <c r="AE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row>
    <row r="229" spans="1:61" ht="25.5" customHeight="1"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AC229" s="24"/>
      <c r="AD229" s="24"/>
      <c r="AE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row>
    <row r="230" spans="1:61" ht="25.5" customHeight="1"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AC230" s="24"/>
      <c r="AD230" s="24"/>
      <c r="AE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row>
    <row r="231" spans="1:61" ht="25.5" customHeight="1"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AC231" s="24"/>
      <c r="AD231" s="24"/>
      <c r="AE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row>
    <row r="232" spans="1:61" ht="25.5" customHeight="1"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AC232" s="24"/>
      <c r="AD232" s="24"/>
      <c r="AE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row>
    <row r="233" spans="1:61" ht="25.5" customHeight="1"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AC233" s="24"/>
      <c r="AD233" s="24"/>
      <c r="AE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row>
    <row r="234" spans="1:61" ht="25.5" customHeight="1"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AC234" s="24"/>
      <c r="AD234" s="24"/>
      <c r="AE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row>
    <row r="235" spans="1:61" ht="25.5" customHeight="1"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AC235" s="24"/>
      <c r="AD235" s="24"/>
      <c r="AE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row>
    <row r="236" spans="1:61" ht="25.5" customHeight="1"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AC236" s="24"/>
      <c r="AD236" s="24"/>
      <c r="AE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row>
    <row r="237" spans="1:61" ht="25.5" customHeight="1"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AC237" s="24"/>
      <c r="AD237" s="24"/>
      <c r="AE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row>
    <row r="238" spans="1:61" ht="25.5" customHeight="1"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AC238" s="24"/>
      <c r="AD238" s="24"/>
      <c r="AE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row>
    <row r="239" spans="1:61" ht="25.5" customHeight="1"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AC239" s="24"/>
      <c r="AD239" s="24"/>
      <c r="AE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row>
    <row r="240" spans="1:61" ht="25.5" customHeight="1"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AC240" s="24"/>
      <c r="AD240" s="24"/>
      <c r="AE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row>
    <row r="241" spans="1:61" ht="25.5" customHeight="1"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AC241" s="24"/>
      <c r="AD241" s="24"/>
      <c r="AE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row>
    <row r="242" spans="1:61" ht="25.5" customHeight="1"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AC242" s="24"/>
      <c r="AD242" s="24"/>
      <c r="AE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row>
    <row r="243" spans="1:61" ht="25.5" customHeight="1"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AC243" s="24"/>
      <c r="AD243" s="24"/>
      <c r="AE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row>
  </sheetData>
  <sheetProtection algorithmName="SHA-512" hashValue="1K5++aMhybuAT3joXw83tA1BS9Iy8TDSygC5PogstaLNIC5x+Eugu+/MG1BKmitQ30/rWp+RibNC4234D8Zw/g==" saltValue="jynRyvmGEE4ZafzHqasaXQ==" spinCount="100000" sheet="1" objects="1" scenarios="1" selectLockedCells="1"/>
  <mergeCells count="17">
    <mergeCell ref="Z5:AB5"/>
    <mergeCell ref="X3:AF4"/>
    <mergeCell ref="H3:N4"/>
    <mergeCell ref="P3:V4"/>
    <mergeCell ref="C40:G40"/>
    <mergeCell ref="B25:E25"/>
    <mergeCell ref="B28:E28"/>
    <mergeCell ref="B31:E31"/>
    <mergeCell ref="G3:G4"/>
    <mergeCell ref="C2:F2"/>
    <mergeCell ref="B13:F13"/>
    <mergeCell ref="B16:F16"/>
    <mergeCell ref="B19:F19"/>
    <mergeCell ref="B22:F22"/>
    <mergeCell ref="B7:F7"/>
    <mergeCell ref="B10:F10"/>
    <mergeCell ref="B3:F4"/>
  </mergeCells>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41DA0F4C-BD5E-4CA5-8F74-9DCE74AF8396}">
            <xm:f>AND(Accueil!$C$12="",Accueil!$C$14=Textes!$A$43)</xm:f>
            <x14:dxf>
              <font>
                <color theme="0"/>
              </font>
              <fill>
                <patternFill>
                  <bgColor theme="0"/>
                </patternFill>
              </fill>
              <border>
                <left/>
                <right/>
                <top/>
                <bottom/>
                <vertical/>
                <horizontal/>
              </border>
            </x14:dxf>
          </x14:cfRule>
          <x14:cfRule type="expression" priority="9" id="{B7ECAFB3-3F24-45FC-8061-ACB67FC19995}">
            <xm:f>Accueil!$C$12=""</xm:f>
            <x14:dxf>
              <font>
                <color theme="0"/>
              </font>
              <fill>
                <patternFill>
                  <bgColor theme="0"/>
                </patternFill>
              </fill>
              <border>
                <left/>
                <right/>
                <top/>
                <bottom/>
              </border>
            </x14:dxf>
          </x14:cfRule>
          <xm:sqref>O3:AF41</xm:sqref>
        </x14:conditionalFormatting>
        <x14:conditionalFormatting xmlns:xm="http://schemas.microsoft.com/office/excel/2006/main">
          <x14:cfRule type="expression" priority="6" id="{6433EB36-B4BD-4F17-8D37-79C020915271}">
            <xm:f>Accueil!$C$14=UPPER(Textes!$A$43)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4" id="{D43D51C8-3199-4CF0-BC60-E8E7467906D7}">
            <xm:f>Accueil!$C$14=UPPER(Textes!$A$43)</xm:f>
            <x14:dxf>
              <font>
                <color rgb="FFD9D9D9"/>
              </font>
            </x14:dxf>
          </x14:cfRule>
          <xm:sqref>M40 U40 AE40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9FCDBB2-3F01-43D4-807F-557D76DDC939}">
          <x14:formula1>
            <xm:f>Textes!$E$3:$E$8</xm:f>
          </x14:formula1>
          <xm:sqref>Q25 I40 I7 I10 I13 I16 I19 I22 I25 Q7 Q10 Q13 Q16 Q19 Q22 Q40 Q28 I28 Q31 I31 Y28 Y7 Y10 Y13 Y16 Y19 Y22 Y25 Y31 Y40:Z40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D9948-5CA3-4666-94AF-8DFA3B591A7A}">
  <sheetPr codeName="Feuil10">
    <pageSetUpPr fitToPage="1"/>
  </sheetPr>
  <dimension ref="A1:BK94"/>
  <sheetViews>
    <sheetView showGridLines="0" showRowColHeaders="0" zoomScale="75" zoomScaleNormal="75" zoomScaleSheetLayoutView="75" workbookViewId="0">
      <selection activeCell="I7" sqref="I7"/>
    </sheetView>
  </sheetViews>
  <sheetFormatPr baseColWidth="10" defaultColWidth="10.5703125" defaultRowHeight="25.5" customHeight="1" x14ac:dyDescent="0.25"/>
  <cols>
    <col min="1" max="1" width="6.85546875" style="2" customWidth="1"/>
    <col min="2" max="5" width="3.42578125" style="2" customWidth="1"/>
    <col min="6" max="6" width="40.85546875" style="2" customWidth="1"/>
    <col min="7" max="8" width="2.5703125" style="2" customWidth="1"/>
    <col min="9" max="9" width="11.42578125" style="2" customWidth="1"/>
    <col min="10" max="10" width="2.5703125" style="2" customWidth="1"/>
    <col min="11" max="11" width="13.85546875" style="2" customWidth="1"/>
    <col min="12" max="12" width="2.5703125" style="2" customWidth="1"/>
    <col min="13" max="13" width="13.85546875" style="2" customWidth="1"/>
    <col min="14" max="14" width="2.5703125" style="2" customWidth="1"/>
    <col min="15" max="15" width="3.140625" style="2" customWidth="1"/>
    <col min="16" max="16" width="2.5703125" style="2" customWidth="1"/>
    <col min="17" max="17" width="11.42578125" style="2" customWidth="1"/>
    <col min="18" max="18" width="2.5703125" style="2" customWidth="1"/>
    <col min="19" max="19" width="13.85546875" style="2" customWidth="1"/>
    <col min="20" max="20" width="2.5703125" style="2" customWidth="1"/>
    <col min="21" max="21" width="13.85546875" style="2" customWidth="1"/>
    <col min="22" max="22" width="2.5703125" style="2" customWidth="1"/>
    <col min="23" max="23" width="3.140625" style="2" customWidth="1"/>
    <col min="24" max="24" width="2.5703125" style="2" customWidth="1"/>
    <col min="25" max="25" width="11.42578125" style="24" customWidth="1"/>
    <col min="26" max="26" width="2.5703125" style="24" customWidth="1"/>
    <col min="27" max="27" width="6.5703125" style="24" customWidth="1"/>
    <col min="28" max="28" width="2.5703125" style="24" customWidth="1"/>
    <col min="29" max="29" width="13.85546875" style="2" customWidth="1"/>
    <col min="30" max="30" width="2.5703125" style="2" customWidth="1"/>
    <col min="31" max="31" width="13.85546875" style="2" customWidth="1"/>
    <col min="32" max="32" width="2.5703125" style="24" customWidth="1"/>
    <col min="33" max="33" width="6.85546875" style="2" customWidth="1"/>
    <col min="34" max="35" width="10.5703125" style="2" customWidth="1"/>
    <col min="36" max="16384" width="10.5703125" style="2"/>
  </cols>
  <sheetData>
    <row r="1" spans="1:63" ht="45" customHeight="1" x14ac:dyDescent="0.25">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row>
    <row r="2" spans="1:63" ht="39.950000000000003" customHeight="1" x14ac:dyDescent="0.65">
      <c r="A2" s="1"/>
      <c r="B2" s="1"/>
      <c r="C2" s="467"/>
      <c r="D2" s="467"/>
      <c r="E2" s="467"/>
      <c r="F2" s="467"/>
      <c r="G2" s="1"/>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row>
    <row r="3" spans="1:63" ht="18.95" customHeight="1" x14ac:dyDescent="0.3">
      <c r="A3" s="80"/>
      <c r="B3" s="463" t="str">
        <f>T(Textes!A79)</f>
        <v>Loisirs</v>
      </c>
      <c r="C3" s="463"/>
      <c r="D3" s="463"/>
      <c r="E3" s="463"/>
      <c r="F3" s="463"/>
      <c r="G3" s="466"/>
      <c r="H3" s="462" t="str">
        <f>T(Accueil!$C$10)</f>
        <v/>
      </c>
      <c r="I3" s="462"/>
      <c r="J3" s="462"/>
      <c r="K3" s="462"/>
      <c r="L3" s="462"/>
      <c r="M3" s="462"/>
      <c r="N3" s="462"/>
      <c r="O3" s="38"/>
      <c r="P3" s="462" t="str">
        <f>T(Accueil!$C$12)</f>
        <v/>
      </c>
      <c r="Q3" s="462"/>
      <c r="R3" s="462"/>
      <c r="S3" s="462"/>
      <c r="T3" s="462"/>
      <c r="U3" s="462"/>
      <c r="V3" s="462"/>
      <c r="W3" s="38"/>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row>
    <row r="4" spans="1:63" ht="18.95" customHeight="1" x14ac:dyDescent="0.25">
      <c r="A4" s="1"/>
      <c r="B4" s="463"/>
      <c r="C4" s="463"/>
      <c r="D4" s="463"/>
      <c r="E4" s="463"/>
      <c r="F4" s="463"/>
      <c r="G4" s="466"/>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row>
    <row r="5" spans="1:63" ht="33" customHeight="1" x14ac:dyDescent="0.25">
      <c r="A5" s="1"/>
      <c r="B5" s="39"/>
      <c r="C5" s="39"/>
      <c r="D5" s="39"/>
      <c r="E5" s="39"/>
      <c r="F5" s="39"/>
      <c r="G5" s="1"/>
      <c r="I5" s="31" t="str">
        <f>UPPER(Textes!A8)</f>
        <v>FRÉQUENCE</v>
      </c>
      <c r="J5" s="20"/>
      <c r="K5" s="31" t="str">
        <f>UPPER(Textes!$A$36)</f>
        <v>AUJOURD'HUI</v>
      </c>
      <c r="L5" s="34"/>
      <c r="M5" s="31" t="str">
        <f>UPPER(Accueil!$C$14)&amp;IF(Accueil!C14=Textes!A39,CHAR(178),"")</f>
        <v>AU DÉCÈS²</v>
      </c>
      <c r="N5" s="35"/>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row>
    <row r="6" spans="1:63" ht="6" customHeight="1" x14ac:dyDescent="0.25">
      <c r="A6" s="1"/>
      <c r="B6" s="39"/>
      <c r="C6" s="39"/>
      <c r="D6" s="39"/>
      <c r="E6" s="39"/>
      <c r="F6" s="39"/>
      <c r="G6" s="1"/>
      <c r="L6" s="32"/>
      <c r="O6" s="1"/>
      <c r="R6" s="25"/>
      <c r="W6" s="1"/>
      <c r="X6" s="32"/>
      <c r="Y6" s="2"/>
      <c r="Z6" s="25"/>
      <c r="AA6" s="25"/>
      <c r="AB6" s="2"/>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row>
    <row r="7" spans="1:63" ht="20.100000000000001" customHeight="1" x14ac:dyDescent="0.3">
      <c r="A7" s="1"/>
      <c r="B7" s="461" t="str">
        <f>T(Textes!A80)</f>
        <v>Voyages (incluant assurances)</v>
      </c>
      <c r="C7" s="461"/>
      <c r="D7" s="461"/>
      <c r="E7" s="461"/>
      <c r="F7" s="461"/>
      <c r="G7" s="1"/>
      <c r="H7" s="22"/>
      <c r="I7" s="23" t="s">
        <v>22</v>
      </c>
      <c r="J7" s="21">
        <f>IF(N7=FALSE,VLOOKUP(I7,Textes!$E:$H,4,FALSE),"1")</f>
        <v>12</v>
      </c>
      <c r="K7" s="158"/>
      <c r="L7" s="277"/>
      <c r="M7" s="158"/>
      <c r="N7" s="40" t="b">
        <f>ISBLANK(I7)</f>
        <v>0</v>
      </c>
      <c r="O7" s="115"/>
      <c r="P7" s="108"/>
      <c r="Q7" s="23" t="s">
        <v>22</v>
      </c>
      <c r="R7" s="37">
        <f>IF(V7=FALSE,VLOOKUP(Q7,Textes!$E:$H,4,FALSE),"1")</f>
        <v>12</v>
      </c>
      <c r="S7" s="158"/>
      <c r="T7" s="277"/>
      <c r="U7" s="158"/>
      <c r="V7" s="126" t="b">
        <f>ISBLANK(Q7)</f>
        <v>0</v>
      </c>
      <c r="W7" s="115"/>
      <c r="X7" s="102"/>
      <c r="Y7" s="23" t="s">
        <v>22</v>
      </c>
      <c r="Z7" s="27" t="b">
        <f>ISBLANK(W7)</f>
        <v>1</v>
      </c>
      <c r="AA7" s="137">
        <v>0.5</v>
      </c>
      <c r="AB7" s="121">
        <f>VLOOKUP(Y7,Textes!$E:$H,4,FALSE)</f>
        <v>12</v>
      </c>
      <c r="AC7" s="158"/>
      <c r="AD7" s="277"/>
      <c r="AE7" s="158"/>
      <c r="AF7" s="100"/>
      <c r="AG7" s="80"/>
      <c r="AH7" s="92"/>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row>
    <row r="8" spans="1:63" ht="6" customHeight="1" x14ac:dyDescent="0.3">
      <c r="A8" s="1"/>
      <c r="B8" s="197"/>
      <c r="C8" s="198"/>
      <c r="D8" s="196"/>
      <c r="E8" s="199"/>
      <c r="F8" s="196"/>
      <c r="G8" s="309"/>
      <c r="H8" s="95"/>
      <c r="I8" s="96"/>
      <c r="J8" s="97"/>
      <c r="K8" s="279"/>
      <c r="L8" s="279"/>
      <c r="M8" s="280"/>
      <c r="N8" s="125"/>
      <c r="O8" s="117"/>
      <c r="P8" s="118"/>
      <c r="Q8" s="132"/>
      <c r="R8" s="98"/>
      <c r="S8" s="279"/>
      <c r="T8" s="279"/>
      <c r="U8" s="279"/>
      <c r="V8" s="127"/>
      <c r="W8" s="117"/>
      <c r="X8" s="116"/>
      <c r="Y8" s="128"/>
      <c r="Z8" s="122"/>
      <c r="AA8" s="138"/>
      <c r="AB8" s="123"/>
      <c r="AC8" s="279"/>
      <c r="AD8" s="279"/>
      <c r="AE8" s="279"/>
      <c r="AF8" s="100"/>
      <c r="AG8" s="80"/>
      <c r="AH8" s="92"/>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row>
    <row r="9" spans="1:63" ht="6" customHeight="1" x14ac:dyDescent="0.3">
      <c r="A9" s="1"/>
      <c r="B9" s="42"/>
      <c r="C9" s="200"/>
      <c r="D9" s="39"/>
      <c r="E9" s="38"/>
      <c r="F9" s="39"/>
      <c r="G9" s="1"/>
      <c r="H9" s="22"/>
      <c r="I9" s="15"/>
      <c r="J9" s="21"/>
      <c r="K9" s="277"/>
      <c r="L9" s="277"/>
      <c r="M9" s="282"/>
      <c r="N9" s="40"/>
      <c r="O9" s="115"/>
      <c r="P9" s="108"/>
      <c r="Q9" s="133"/>
      <c r="R9" s="37"/>
      <c r="S9" s="277"/>
      <c r="T9" s="277"/>
      <c r="U9" s="277"/>
      <c r="V9" s="126"/>
      <c r="W9" s="115"/>
      <c r="X9" s="102"/>
      <c r="Y9" s="129"/>
      <c r="Z9" s="27"/>
      <c r="AA9" s="139"/>
      <c r="AB9" s="124"/>
      <c r="AC9" s="277"/>
      <c r="AD9" s="277"/>
      <c r="AE9" s="277"/>
      <c r="AF9" s="100"/>
      <c r="AG9" s="80"/>
      <c r="AH9" s="92"/>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row>
    <row r="10" spans="1:63" ht="20.100000000000001" customHeight="1" x14ac:dyDescent="0.3">
      <c r="A10" s="1"/>
      <c r="B10" s="461" t="str">
        <f>T(Textes!A81)</f>
        <v>Restaurant</v>
      </c>
      <c r="C10" s="461"/>
      <c r="D10" s="461"/>
      <c r="E10" s="461"/>
      <c r="F10" s="461"/>
      <c r="G10" s="1"/>
      <c r="H10" s="22"/>
      <c r="I10" s="23" t="s">
        <v>22</v>
      </c>
      <c r="J10" s="21">
        <f>IF(N10=FALSE,VLOOKUP(I10,Textes!$E:$H,4,FALSE),"1")</f>
        <v>12</v>
      </c>
      <c r="K10" s="158"/>
      <c r="L10" s="277"/>
      <c r="M10" s="158"/>
      <c r="N10" s="40" t="b">
        <f>ISBLANK(I10)</f>
        <v>0</v>
      </c>
      <c r="O10" s="115"/>
      <c r="P10" s="108"/>
      <c r="Q10" s="23" t="s">
        <v>22</v>
      </c>
      <c r="R10" s="37">
        <f>IF(V10=FALSE,VLOOKUP(Q10,Textes!$E:$H,4,FALSE),"1")</f>
        <v>12</v>
      </c>
      <c r="S10" s="158"/>
      <c r="T10" s="277"/>
      <c r="U10" s="158"/>
      <c r="V10" s="126" t="b">
        <f>ISBLANK(Q10)</f>
        <v>0</v>
      </c>
      <c r="W10" s="115"/>
      <c r="X10" s="102"/>
      <c r="Y10" s="23" t="s">
        <v>22</v>
      </c>
      <c r="Z10" s="27" t="b">
        <f>ISBLANK(W10)</f>
        <v>1</v>
      </c>
      <c r="AA10" s="137">
        <v>0.5</v>
      </c>
      <c r="AB10" s="121">
        <f>VLOOKUP(Y10,Textes!$E:$H,4,FALSE)</f>
        <v>12</v>
      </c>
      <c r="AC10" s="158"/>
      <c r="AD10" s="277"/>
      <c r="AE10" s="158"/>
      <c r="AF10" s="100"/>
      <c r="AG10" s="80"/>
      <c r="AH10" s="92"/>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row>
    <row r="11" spans="1:63" ht="6" customHeight="1" x14ac:dyDescent="0.3">
      <c r="A11" s="1"/>
      <c r="B11" s="197"/>
      <c r="C11" s="198"/>
      <c r="D11" s="196"/>
      <c r="E11" s="199"/>
      <c r="F11" s="196"/>
      <c r="G11" s="309"/>
      <c r="H11" s="95"/>
      <c r="I11" s="96"/>
      <c r="J11" s="97"/>
      <c r="K11" s="279"/>
      <c r="L11" s="279"/>
      <c r="M11" s="280"/>
      <c r="N11" s="125"/>
      <c r="O11" s="117"/>
      <c r="P11" s="118"/>
      <c r="Q11" s="132"/>
      <c r="R11" s="98"/>
      <c r="S11" s="279"/>
      <c r="T11" s="279"/>
      <c r="U11" s="279"/>
      <c r="V11" s="127"/>
      <c r="W11" s="117"/>
      <c r="X11" s="116"/>
      <c r="Y11" s="128"/>
      <c r="Z11" s="122"/>
      <c r="AA11" s="138"/>
      <c r="AB11" s="123"/>
      <c r="AC11" s="279"/>
      <c r="AD11" s="279"/>
      <c r="AE11" s="279"/>
      <c r="AF11" s="100"/>
      <c r="AG11" s="80"/>
      <c r="AH11" s="92"/>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row>
    <row r="12" spans="1:63" ht="6" customHeight="1" x14ac:dyDescent="0.3">
      <c r="A12" s="1"/>
      <c r="B12" s="42"/>
      <c r="C12" s="200"/>
      <c r="D12" s="39"/>
      <c r="E12" s="38"/>
      <c r="F12" s="39"/>
      <c r="G12" s="1"/>
      <c r="H12" s="22"/>
      <c r="I12" s="15"/>
      <c r="J12" s="21"/>
      <c r="K12" s="277"/>
      <c r="L12" s="277"/>
      <c r="M12" s="282"/>
      <c r="N12" s="40"/>
      <c r="O12" s="115"/>
      <c r="P12" s="108"/>
      <c r="Q12" s="133"/>
      <c r="R12" s="37"/>
      <c r="S12" s="277"/>
      <c r="T12" s="277"/>
      <c r="U12" s="277"/>
      <c r="V12" s="126"/>
      <c r="W12" s="115"/>
      <c r="X12" s="102"/>
      <c r="Y12" s="129"/>
      <c r="Z12" s="27"/>
      <c r="AA12" s="139"/>
      <c r="AB12" s="124"/>
      <c r="AC12" s="277"/>
      <c r="AD12" s="277"/>
      <c r="AE12" s="277"/>
      <c r="AF12" s="100"/>
      <c r="AG12" s="80"/>
      <c r="AH12" s="92"/>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row>
    <row r="13" spans="1:63" ht="20.100000000000001" customHeight="1" x14ac:dyDescent="0.3">
      <c r="A13" s="1"/>
      <c r="B13" s="461" t="str">
        <f>T(Textes!A82)</f>
        <v>Divertissement (cinéma, théatre, jeux)</v>
      </c>
      <c r="C13" s="461"/>
      <c r="D13" s="461"/>
      <c r="E13" s="461"/>
      <c r="F13" s="461"/>
      <c r="G13" s="1"/>
      <c r="H13" s="22"/>
      <c r="I13" s="23" t="s">
        <v>22</v>
      </c>
      <c r="J13" s="21">
        <f>IF(N13=FALSE,VLOOKUP(I13,Textes!$E:$H,4,FALSE),"1")</f>
        <v>12</v>
      </c>
      <c r="K13" s="158"/>
      <c r="L13" s="277"/>
      <c r="M13" s="158"/>
      <c r="N13" s="40" t="b">
        <f>ISBLANK(I13)</f>
        <v>0</v>
      </c>
      <c r="O13" s="115"/>
      <c r="P13" s="108"/>
      <c r="Q13" s="23" t="s">
        <v>22</v>
      </c>
      <c r="R13" s="37">
        <f>IF(V13=FALSE,VLOOKUP(Q13,Textes!$E:$H,4,FALSE),"1")</f>
        <v>12</v>
      </c>
      <c r="S13" s="158"/>
      <c r="T13" s="277"/>
      <c r="U13" s="158"/>
      <c r="V13" s="126" t="b">
        <f>ISBLANK(Q13)</f>
        <v>0</v>
      </c>
      <c r="W13" s="115"/>
      <c r="X13" s="102"/>
      <c r="Y13" s="23" t="s">
        <v>22</v>
      </c>
      <c r="Z13" s="27" t="b">
        <f>ISBLANK(W13)</f>
        <v>1</v>
      </c>
      <c r="AA13" s="137">
        <v>0.5</v>
      </c>
      <c r="AB13" s="121">
        <f>VLOOKUP(Y13,Textes!$E:$H,4,FALSE)</f>
        <v>12</v>
      </c>
      <c r="AC13" s="158"/>
      <c r="AD13" s="277"/>
      <c r="AE13" s="158"/>
      <c r="AF13" s="100"/>
      <c r="AG13" s="80"/>
      <c r="AH13" s="92"/>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row>
    <row r="14" spans="1:63" ht="6" customHeight="1" x14ac:dyDescent="0.3">
      <c r="A14" s="1"/>
      <c r="B14" s="197"/>
      <c r="C14" s="198"/>
      <c r="D14" s="196"/>
      <c r="E14" s="199"/>
      <c r="F14" s="196"/>
      <c r="G14" s="309"/>
      <c r="H14" s="95"/>
      <c r="I14" s="96"/>
      <c r="J14" s="97"/>
      <c r="K14" s="279"/>
      <c r="L14" s="279"/>
      <c r="M14" s="280"/>
      <c r="N14" s="125"/>
      <c r="O14" s="117"/>
      <c r="P14" s="118"/>
      <c r="Q14" s="132"/>
      <c r="R14" s="98"/>
      <c r="S14" s="279"/>
      <c r="T14" s="279"/>
      <c r="U14" s="279"/>
      <c r="V14" s="127"/>
      <c r="W14" s="117"/>
      <c r="X14" s="116"/>
      <c r="Y14" s="128"/>
      <c r="Z14" s="122"/>
      <c r="AA14" s="138"/>
      <c r="AB14" s="123"/>
      <c r="AC14" s="279"/>
      <c r="AD14" s="279"/>
      <c r="AE14" s="279"/>
      <c r="AF14" s="100"/>
      <c r="AG14" s="80"/>
      <c r="AH14" s="92"/>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row>
    <row r="15" spans="1:63" ht="6" customHeight="1" x14ac:dyDescent="0.3">
      <c r="A15" s="1"/>
      <c r="B15" s="42"/>
      <c r="C15" s="200"/>
      <c r="D15" s="39"/>
      <c r="E15" s="38"/>
      <c r="F15" s="39"/>
      <c r="G15" s="1"/>
      <c r="H15" s="22"/>
      <c r="I15" s="15"/>
      <c r="J15" s="21"/>
      <c r="K15" s="277"/>
      <c r="L15" s="277"/>
      <c r="M15" s="282"/>
      <c r="N15" s="40"/>
      <c r="O15" s="115"/>
      <c r="P15" s="108"/>
      <c r="Q15" s="133"/>
      <c r="R15" s="37"/>
      <c r="S15" s="277"/>
      <c r="T15" s="277"/>
      <c r="U15" s="277"/>
      <c r="V15" s="126"/>
      <c r="W15" s="115"/>
      <c r="X15" s="102"/>
      <c r="Y15" s="129"/>
      <c r="Z15" s="27"/>
      <c r="AA15" s="139"/>
      <c r="AB15" s="124"/>
      <c r="AC15" s="277"/>
      <c r="AD15" s="277"/>
      <c r="AE15" s="277"/>
      <c r="AF15" s="100"/>
      <c r="AG15" s="80"/>
      <c r="AH15" s="92"/>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row>
    <row r="16" spans="1:63" ht="20.100000000000001" customHeight="1" x14ac:dyDescent="0.3">
      <c r="A16" s="1"/>
      <c r="B16" s="461" t="str">
        <f>T(Textes!A83)</f>
        <v>Abonnements</v>
      </c>
      <c r="C16" s="461"/>
      <c r="D16" s="461"/>
      <c r="E16" s="461"/>
      <c r="F16" s="461"/>
      <c r="G16" s="1"/>
      <c r="H16" s="22"/>
      <c r="I16" s="23" t="s">
        <v>22</v>
      </c>
      <c r="J16" s="21">
        <f>IF(N16=FALSE,VLOOKUP(I16,Textes!$E:$H,4,FALSE),"1")</f>
        <v>12</v>
      </c>
      <c r="K16" s="158"/>
      <c r="L16" s="277"/>
      <c r="M16" s="158"/>
      <c r="N16" s="40" t="b">
        <f>ISBLANK(I16)</f>
        <v>0</v>
      </c>
      <c r="O16" s="115"/>
      <c r="P16" s="108"/>
      <c r="Q16" s="23" t="s">
        <v>22</v>
      </c>
      <c r="R16" s="37">
        <f>IF(V16=FALSE,VLOOKUP(Q16,Textes!$E:$H,4,FALSE),"1")</f>
        <v>12</v>
      </c>
      <c r="S16" s="158"/>
      <c r="T16" s="277"/>
      <c r="U16" s="158"/>
      <c r="V16" s="126" t="b">
        <f>ISBLANK(Q16)</f>
        <v>0</v>
      </c>
      <c r="W16" s="115"/>
      <c r="X16" s="102"/>
      <c r="Y16" s="23" t="s">
        <v>22</v>
      </c>
      <c r="Z16" s="27" t="b">
        <f>ISBLANK(W16)</f>
        <v>1</v>
      </c>
      <c r="AA16" s="137">
        <v>0.5</v>
      </c>
      <c r="AB16" s="121">
        <f>VLOOKUP(Y16,Textes!$E:$H,4,FALSE)</f>
        <v>12</v>
      </c>
      <c r="AC16" s="158"/>
      <c r="AD16" s="277"/>
      <c r="AE16" s="158"/>
      <c r="AF16" s="100"/>
      <c r="AG16" s="80"/>
      <c r="AH16" s="92"/>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row>
    <row r="17" spans="1:63" ht="6" customHeight="1" x14ac:dyDescent="0.3">
      <c r="A17" s="1"/>
      <c r="B17" s="197"/>
      <c r="C17" s="198"/>
      <c r="D17" s="196"/>
      <c r="E17" s="199"/>
      <c r="F17" s="196"/>
      <c r="G17" s="309"/>
      <c r="H17" s="95"/>
      <c r="I17" s="96"/>
      <c r="J17" s="97"/>
      <c r="K17" s="279"/>
      <c r="L17" s="279"/>
      <c r="M17" s="280"/>
      <c r="N17" s="125"/>
      <c r="O17" s="117"/>
      <c r="P17" s="118"/>
      <c r="Q17" s="132"/>
      <c r="R17" s="98"/>
      <c r="S17" s="279"/>
      <c r="T17" s="279"/>
      <c r="U17" s="279"/>
      <c r="V17" s="127"/>
      <c r="W17" s="117"/>
      <c r="X17" s="116"/>
      <c r="Y17" s="128"/>
      <c r="Z17" s="122"/>
      <c r="AA17" s="138"/>
      <c r="AB17" s="123"/>
      <c r="AC17" s="279"/>
      <c r="AD17" s="279"/>
      <c r="AE17" s="279"/>
      <c r="AF17" s="100"/>
      <c r="AG17" s="80"/>
      <c r="AH17" s="92"/>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row>
    <row r="18" spans="1:63" ht="6" customHeight="1" x14ac:dyDescent="0.3">
      <c r="A18" s="1"/>
      <c r="B18" s="42"/>
      <c r="C18" s="200"/>
      <c r="D18" s="39"/>
      <c r="E18" s="38"/>
      <c r="F18" s="39"/>
      <c r="G18" s="1"/>
      <c r="H18" s="22"/>
      <c r="I18" s="15"/>
      <c r="J18" s="21"/>
      <c r="K18" s="277"/>
      <c r="L18" s="277"/>
      <c r="M18" s="282"/>
      <c r="N18" s="40"/>
      <c r="O18" s="115"/>
      <c r="P18" s="108"/>
      <c r="Q18" s="133"/>
      <c r="R18" s="37"/>
      <c r="S18" s="277"/>
      <c r="T18" s="277"/>
      <c r="U18" s="277"/>
      <c r="V18" s="126"/>
      <c r="W18" s="115"/>
      <c r="X18" s="102"/>
      <c r="Y18" s="129"/>
      <c r="Z18" s="27"/>
      <c r="AA18" s="139"/>
      <c r="AB18" s="124"/>
      <c r="AC18" s="277"/>
      <c r="AD18" s="277"/>
      <c r="AE18" s="277"/>
      <c r="AF18" s="100"/>
      <c r="AG18" s="80"/>
      <c r="AH18" s="92"/>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row>
    <row r="19" spans="1:63" ht="20.100000000000001" customHeight="1" x14ac:dyDescent="0.3">
      <c r="A19" s="1"/>
      <c r="B19" s="461" t="str">
        <f>T(Textes!A84)</f>
        <v>Camping / Chasse / Pêche</v>
      </c>
      <c r="C19" s="461"/>
      <c r="D19" s="461"/>
      <c r="E19" s="461"/>
      <c r="F19" s="461"/>
      <c r="G19" s="1"/>
      <c r="H19" s="22"/>
      <c r="I19" s="23" t="s">
        <v>22</v>
      </c>
      <c r="J19" s="21">
        <f>IF(N19=FALSE,VLOOKUP(I19,Textes!$E:$H,4,FALSE),"1")</f>
        <v>12</v>
      </c>
      <c r="K19" s="158"/>
      <c r="L19" s="277"/>
      <c r="M19" s="158"/>
      <c r="N19" s="40" t="b">
        <f>ISBLANK(I19)</f>
        <v>0</v>
      </c>
      <c r="O19" s="115"/>
      <c r="P19" s="108"/>
      <c r="Q19" s="23" t="s">
        <v>22</v>
      </c>
      <c r="R19" s="37">
        <f>IF(V19=FALSE,VLOOKUP(Q19,Textes!$E:$H,4,FALSE),"1")</f>
        <v>12</v>
      </c>
      <c r="S19" s="158"/>
      <c r="T19" s="277"/>
      <c r="U19" s="158"/>
      <c r="V19" s="126" t="b">
        <f>ISBLANK(Q19)</f>
        <v>0</v>
      </c>
      <c r="W19" s="115"/>
      <c r="X19" s="102"/>
      <c r="Y19" s="23" t="s">
        <v>22</v>
      </c>
      <c r="Z19" s="27" t="b">
        <f>ISBLANK(W19)</f>
        <v>1</v>
      </c>
      <c r="AA19" s="137">
        <v>0.5</v>
      </c>
      <c r="AB19" s="121">
        <f>VLOOKUP(Y19,Textes!$E:$H,4,FALSE)</f>
        <v>12</v>
      </c>
      <c r="AC19" s="158"/>
      <c r="AD19" s="277"/>
      <c r="AE19" s="158"/>
      <c r="AF19" s="100"/>
      <c r="AG19" s="80"/>
      <c r="AH19" s="92"/>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row>
    <row r="20" spans="1:63" ht="6" customHeight="1" x14ac:dyDescent="0.3">
      <c r="A20" s="1"/>
      <c r="B20" s="197"/>
      <c r="C20" s="198"/>
      <c r="D20" s="196"/>
      <c r="E20" s="199"/>
      <c r="F20" s="196"/>
      <c r="G20" s="309"/>
      <c r="H20" s="95"/>
      <c r="I20" s="96"/>
      <c r="J20" s="97"/>
      <c r="K20" s="279"/>
      <c r="L20" s="279"/>
      <c r="M20" s="280"/>
      <c r="N20" s="125"/>
      <c r="O20" s="117"/>
      <c r="P20" s="118"/>
      <c r="Q20" s="132"/>
      <c r="R20" s="98"/>
      <c r="S20" s="279"/>
      <c r="T20" s="279"/>
      <c r="U20" s="279"/>
      <c r="V20" s="127"/>
      <c r="W20" s="117"/>
      <c r="X20" s="116"/>
      <c r="Y20" s="128"/>
      <c r="Z20" s="122"/>
      <c r="AA20" s="138"/>
      <c r="AB20" s="123"/>
      <c r="AC20" s="279"/>
      <c r="AD20" s="279"/>
      <c r="AE20" s="279"/>
      <c r="AF20" s="100"/>
      <c r="AG20" s="80"/>
      <c r="AH20" s="92"/>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row>
    <row r="21" spans="1:63" ht="6" customHeight="1" x14ac:dyDescent="0.3">
      <c r="A21" s="1"/>
      <c r="B21" s="42"/>
      <c r="C21" s="200"/>
      <c r="D21" s="39"/>
      <c r="E21" s="38"/>
      <c r="F21" s="39"/>
      <c r="G21" s="1"/>
      <c r="H21" s="22"/>
      <c r="I21" s="15"/>
      <c r="J21" s="21"/>
      <c r="K21" s="277"/>
      <c r="L21" s="277"/>
      <c r="M21" s="282"/>
      <c r="N21" s="40"/>
      <c r="O21" s="115"/>
      <c r="P21" s="108"/>
      <c r="Q21" s="133"/>
      <c r="R21" s="37"/>
      <c r="S21" s="277"/>
      <c r="T21" s="277"/>
      <c r="U21" s="277"/>
      <c r="V21" s="126"/>
      <c r="W21" s="115"/>
      <c r="X21" s="102"/>
      <c r="Y21" s="129"/>
      <c r="Z21" s="27"/>
      <c r="AA21" s="139"/>
      <c r="AB21" s="124"/>
      <c r="AC21" s="277"/>
      <c r="AD21" s="277"/>
      <c r="AE21" s="277"/>
      <c r="AF21" s="100"/>
      <c r="AG21" s="80"/>
      <c r="AH21" s="92"/>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row>
    <row r="22" spans="1:63" ht="20.100000000000001" customHeight="1" x14ac:dyDescent="0.3">
      <c r="A22" s="1"/>
      <c r="B22" s="461" t="str">
        <f>T(Textes!A85)</f>
        <v>Sport et équipement</v>
      </c>
      <c r="C22" s="461"/>
      <c r="D22" s="461"/>
      <c r="E22" s="461"/>
      <c r="F22" s="461"/>
      <c r="G22" s="1"/>
      <c r="H22" s="22"/>
      <c r="I22" s="23" t="s">
        <v>22</v>
      </c>
      <c r="J22" s="21">
        <f>IF(N22=FALSE,VLOOKUP(I22,Textes!$E:$H,4,FALSE),"1")</f>
        <v>12</v>
      </c>
      <c r="K22" s="158"/>
      <c r="L22" s="277"/>
      <c r="M22" s="158"/>
      <c r="N22" s="40" t="b">
        <f>ISBLANK(I22)</f>
        <v>0</v>
      </c>
      <c r="O22" s="115"/>
      <c r="P22" s="108"/>
      <c r="Q22" s="23" t="s">
        <v>22</v>
      </c>
      <c r="R22" s="37">
        <f>IF(V22=FALSE,VLOOKUP(Q22,Textes!$E:$H,4,FALSE),"1")</f>
        <v>12</v>
      </c>
      <c r="S22" s="158"/>
      <c r="T22" s="277"/>
      <c r="U22" s="158"/>
      <c r="V22" s="126" t="b">
        <f>ISBLANK(Q22)</f>
        <v>0</v>
      </c>
      <c r="W22" s="115"/>
      <c r="X22" s="102"/>
      <c r="Y22" s="23" t="s">
        <v>22</v>
      </c>
      <c r="Z22" s="27" t="b">
        <f>ISBLANK(W22)</f>
        <v>1</v>
      </c>
      <c r="AA22" s="137">
        <v>0.5</v>
      </c>
      <c r="AB22" s="121">
        <f>VLOOKUP(Y22,Textes!$E:$H,4,FALSE)</f>
        <v>12</v>
      </c>
      <c r="AC22" s="158"/>
      <c r="AD22" s="277"/>
      <c r="AE22" s="158"/>
      <c r="AF22" s="100"/>
      <c r="AG22" s="80"/>
      <c r="AH22" s="92"/>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row>
    <row r="23" spans="1:63" ht="6" customHeight="1" x14ac:dyDescent="0.3">
      <c r="A23" s="1"/>
      <c r="B23" s="197"/>
      <c r="C23" s="198"/>
      <c r="D23" s="196"/>
      <c r="E23" s="199"/>
      <c r="F23" s="196"/>
      <c r="G23" s="309"/>
      <c r="H23" s="95"/>
      <c r="I23" s="96"/>
      <c r="J23" s="97"/>
      <c r="K23" s="279"/>
      <c r="L23" s="279"/>
      <c r="M23" s="280"/>
      <c r="N23" s="125"/>
      <c r="O23" s="117"/>
      <c r="P23" s="118"/>
      <c r="Q23" s="132"/>
      <c r="R23" s="98"/>
      <c r="S23" s="279"/>
      <c r="T23" s="279"/>
      <c r="U23" s="279"/>
      <c r="V23" s="127"/>
      <c r="W23" s="117"/>
      <c r="X23" s="116"/>
      <c r="Y23" s="128"/>
      <c r="Z23" s="122"/>
      <c r="AA23" s="138"/>
      <c r="AB23" s="123"/>
      <c r="AC23" s="279"/>
      <c r="AD23" s="279"/>
      <c r="AE23" s="279"/>
      <c r="AF23" s="100"/>
      <c r="AG23" s="80"/>
      <c r="AH23" s="92"/>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row>
    <row r="24" spans="1:63" ht="6" customHeight="1" x14ac:dyDescent="0.3">
      <c r="A24" s="1"/>
      <c r="B24" s="42"/>
      <c r="C24" s="200"/>
      <c r="D24" s="39"/>
      <c r="E24" s="38"/>
      <c r="F24" s="39"/>
      <c r="G24" s="1"/>
      <c r="H24" s="22"/>
      <c r="I24" s="15"/>
      <c r="J24" s="21"/>
      <c r="K24" s="277"/>
      <c r="L24" s="277"/>
      <c r="M24" s="282"/>
      <c r="N24" s="40"/>
      <c r="O24" s="115"/>
      <c r="P24" s="108"/>
      <c r="Q24" s="133"/>
      <c r="R24" s="37"/>
      <c r="S24" s="277"/>
      <c r="T24" s="277"/>
      <c r="U24" s="277"/>
      <c r="V24" s="126"/>
      <c r="W24" s="115"/>
      <c r="X24" s="102"/>
      <c r="Y24" s="129"/>
      <c r="Z24" s="27"/>
      <c r="AA24" s="139"/>
      <c r="AB24" s="124"/>
      <c r="AC24" s="277"/>
      <c r="AD24" s="277"/>
      <c r="AE24" s="277"/>
      <c r="AF24" s="100"/>
      <c r="AG24" s="80"/>
      <c r="AH24" s="92"/>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row>
    <row r="25" spans="1:63" ht="20.100000000000001" customHeight="1" x14ac:dyDescent="0.3">
      <c r="A25" s="1"/>
      <c r="B25" s="461" t="str">
        <f>T(Textes!A86)</f>
        <v>Livres / Revues / Journaux / Musique</v>
      </c>
      <c r="C25" s="461"/>
      <c r="D25" s="461"/>
      <c r="E25" s="461"/>
      <c r="F25" s="461"/>
      <c r="G25" s="1"/>
      <c r="H25" s="22"/>
      <c r="I25" s="23" t="s">
        <v>22</v>
      </c>
      <c r="J25" s="21">
        <f>IF(N25=FALSE,VLOOKUP(I25,Textes!$E:$H,4,FALSE),"1")</f>
        <v>12</v>
      </c>
      <c r="K25" s="158"/>
      <c r="L25" s="277"/>
      <c r="M25" s="158"/>
      <c r="N25" s="40" t="b">
        <f>ISBLANK(I25)</f>
        <v>0</v>
      </c>
      <c r="O25" s="115"/>
      <c r="P25" s="108"/>
      <c r="Q25" s="23" t="s">
        <v>22</v>
      </c>
      <c r="R25" s="37">
        <f>IF(V25=FALSE,VLOOKUP(Q25,Textes!$E:$H,4,FALSE),"1")</f>
        <v>12</v>
      </c>
      <c r="S25" s="158"/>
      <c r="T25" s="277"/>
      <c r="U25" s="158"/>
      <c r="V25" s="126" t="b">
        <f>ISBLANK(Q25)</f>
        <v>0</v>
      </c>
      <c r="W25" s="115"/>
      <c r="X25" s="102"/>
      <c r="Y25" s="23" t="s">
        <v>22</v>
      </c>
      <c r="Z25" s="27" t="b">
        <f>ISBLANK(W25)</f>
        <v>1</v>
      </c>
      <c r="AA25" s="137">
        <v>0.5</v>
      </c>
      <c r="AB25" s="121">
        <f>VLOOKUP(Y25,Textes!$E:$H,4,FALSE)</f>
        <v>12</v>
      </c>
      <c r="AC25" s="158"/>
      <c r="AD25" s="277"/>
      <c r="AE25" s="158"/>
      <c r="AF25" s="100"/>
      <c r="AG25" s="80"/>
      <c r="AH25" s="92"/>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row>
    <row r="26" spans="1:63" ht="6" customHeight="1" x14ac:dyDescent="0.3">
      <c r="A26" s="1"/>
      <c r="B26" s="197"/>
      <c r="C26" s="198"/>
      <c r="D26" s="196"/>
      <c r="E26" s="199"/>
      <c r="F26" s="196"/>
      <c r="G26" s="309"/>
      <c r="H26" s="95"/>
      <c r="I26" s="96"/>
      <c r="J26" s="97"/>
      <c r="K26" s="279"/>
      <c r="L26" s="279"/>
      <c r="M26" s="280"/>
      <c r="N26" s="125"/>
      <c r="O26" s="117"/>
      <c r="P26" s="118"/>
      <c r="Q26" s="132"/>
      <c r="R26" s="98"/>
      <c r="S26" s="279"/>
      <c r="T26" s="279"/>
      <c r="U26" s="279"/>
      <c r="V26" s="127"/>
      <c r="W26" s="117"/>
      <c r="X26" s="116"/>
      <c r="Y26" s="128"/>
      <c r="Z26" s="122"/>
      <c r="AA26" s="138"/>
      <c r="AB26" s="123"/>
      <c r="AC26" s="279"/>
      <c r="AD26" s="279"/>
      <c r="AE26" s="279"/>
      <c r="AF26" s="100"/>
      <c r="AG26" s="80"/>
      <c r="AH26" s="92"/>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row>
    <row r="27" spans="1:63" ht="6" customHeight="1" x14ac:dyDescent="0.3">
      <c r="A27" s="1"/>
      <c r="B27" s="42"/>
      <c r="C27" s="200"/>
      <c r="D27" s="39"/>
      <c r="E27" s="38"/>
      <c r="F27" s="39"/>
      <c r="G27" s="1"/>
      <c r="H27" s="22"/>
      <c r="I27" s="15"/>
      <c r="J27" s="21"/>
      <c r="K27" s="277"/>
      <c r="L27" s="277"/>
      <c r="M27" s="282"/>
      <c r="N27" s="40"/>
      <c r="O27" s="115"/>
      <c r="P27" s="108"/>
      <c r="Q27" s="133"/>
      <c r="R27" s="37"/>
      <c r="S27" s="277"/>
      <c r="T27" s="277"/>
      <c r="U27" s="277"/>
      <c r="V27" s="126"/>
      <c r="W27" s="115"/>
      <c r="X27" s="102"/>
      <c r="Y27" s="129"/>
      <c r="Z27" s="27"/>
      <c r="AA27" s="139"/>
      <c r="AB27" s="124"/>
      <c r="AC27" s="277"/>
      <c r="AD27" s="277"/>
      <c r="AE27" s="277"/>
      <c r="AF27" s="100"/>
      <c r="AG27" s="80"/>
      <c r="AH27" s="92"/>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row>
    <row r="28" spans="1:63" ht="20.100000000000001" customHeight="1" x14ac:dyDescent="0.3">
      <c r="A28" s="1"/>
      <c r="B28" s="461" t="str">
        <f>T(Textes!A34)</f>
        <v>Autres :</v>
      </c>
      <c r="C28" s="461"/>
      <c r="D28" s="461"/>
      <c r="E28" s="461"/>
      <c r="F28" s="202"/>
      <c r="G28" s="1"/>
      <c r="H28" s="22"/>
      <c r="I28" s="23" t="s">
        <v>22</v>
      </c>
      <c r="J28" s="21">
        <f>IF(N28=FALSE,VLOOKUP(I28,Textes!$E:$H,4,FALSE),"1")</f>
        <v>12</v>
      </c>
      <c r="K28" s="158"/>
      <c r="L28" s="277"/>
      <c r="M28" s="158"/>
      <c r="N28" s="40" t="b">
        <f>ISBLANK(I28)</f>
        <v>0</v>
      </c>
      <c r="O28" s="115"/>
      <c r="P28" s="108"/>
      <c r="Q28" s="23" t="s">
        <v>22</v>
      </c>
      <c r="R28" s="37">
        <f>IF(V28=FALSE,VLOOKUP(Q28,Textes!$E:$H,4,FALSE),"1")</f>
        <v>12</v>
      </c>
      <c r="S28" s="158"/>
      <c r="T28" s="277"/>
      <c r="U28" s="158"/>
      <c r="V28" s="126" t="b">
        <f>ISBLANK(Q28)</f>
        <v>0</v>
      </c>
      <c r="W28" s="115"/>
      <c r="X28" s="102"/>
      <c r="Y28" s="23" t="s">
        <v>22</v>
      </c>
      <c r="Z28" s="27" t="b">
        <f>ISBLANK(W28)</f>
        <v>1</v>
      </c>
      <c r="AA28" s="137">
        <v>0.5</v>
      </c>
      <c r="AB28" s="121">
        <f>VLOOKUP(Y28,Textes!$E:$H,4,FALSE)</f>
        <v>12</v>
      </c>
      <c r="AC28" s="158"/>
      <c r="AD28" s="277"/>
      <c r="AE28" s="158"/>
      <c r="AF28" s="100"/>
      <c r="AG28" s="80"/>
      <c r="AH28" s="92"/>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row>
    <row r="29" spans="1:63" ht="6" customHeight="1" x14ac:dyDescent="0.3">
      <c r="A29" s="1"/>
      <c r="B29" s="196"/>
      <c r="C29" s="198"/>
      <c r="D29" s="196"/>
      <c r="E29" s="196"/>
      <c r="F29" s="196"/>
      <c r="G29" s="309"/>
      <c r="H29" s="95"/>
      <c r="I29" s="98"/>
      <c r="J29" s="98"/>
      <c r="K29" s="279"/>
      <c r="L29" s="279"/>
      <c r="M29" s="280"/>
      <c r="N29" s="125"/>
      <c r="O29" s="117"/>
      <c r="P29" s="118"/>
      <c r="Q29" s="132"/>
      <c r="R29" s="98"/>
      <c r="S29" s="279"/>
      <c r="T29" s="279"/>
      <c r="U29" s="279"/>
      <c r="V29" s="127"/>
      <c r="W29" s="117"/>
      <c r="X29" s="116"/>
      <c r="Y29" s="128"/>
      <c r="Z29" s="122"/>
      <c r="AA29" s="138"/>
      <c r="AB29" s="123"/>
      <c r="AC29" s="279"/>
      <c r="AD29" s="279"/>
      <c r="AE29" s="279"/>
      <c r="AF29" s="100"/>
      <c r="AG29" s="80"/>
      <c r="AH29" s="92"/>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row>
    <row r="30" spans="1:63" ht="6" customHeight="1" x14ac:dyDescent="0.3">
      <c r="A30" s="1"/>
      <c r="B30" s="39"/>
      <c r="C30" s="200"/>
      <c r="D30" s="39"/>
      <c r="E30" s="39"/>
      <c r="F30" s="39"/>
      <c r="G30" s="1"/>
      <c r="H30" s="22"/>
      <c r="I30" s="37"/>
      <c r="J30" s="37"/>
      <c r="K30" s="277"/>
      <c r="L30" s="277"/>
      <c r="M30" s="282"/>
      <c r="N30" s="40"/>
      <c r="O30" s="115"/>
      <c r="P30" s="108"/>
      <c r="Q30" s="133"/>
      <c r="R30" s="37"/>
      <c r="S30" s="277"/>
      <c r="T30" s="277"/>
      <c r="U30" s="277"/>
      <c r="V30" s="126"/>
      <c r="W30" s="115"/>
      <c r="X30" s="102"/>
      <c r="Y30" s="129"/>
      <c r="Z30" s="27"/>
      <c r="AA30" s="139"/>
      <c r="AB30" s="124"/>
      <c r="AC30" s="277"/>
      <c r="AD30" s="277"/>
      <c r="AE30" s="277"/>
      <c r="AF30" s="100"/>
      <c r="AG30" s="80"/>
      <c r="AH30" s="92"/>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row>
    <row r="31" spans="1:63" ht="20.100000000000001" customHeight="1" x14ac:dyDescent="0.3">
      <c r="A31" s="1"/>
      <c r="B31" s="461" t="str">
        <f>T(Textes!A34)</f>
        <v>Autres :</v>
      </c>
      <c r="C31" s="461"/>
      <c r="D31" s="461"/>
      <c r="E31" s="461"/>
      <c r="F31" s="202"/>
      <c r="G31" s="1"/>
      <c r="H31" s="22"/>
      <c r="I31" s="23" t="s">
        <v>22</v>
      </c>
      <c r="J31" s="21">
        <f>IF(N31=FALSE,VLOOKUP(I31,Textes!$E:$H,4,FALSE),"1")</f>
        <v>12</v>
      </c>
      <c r="K31" s="158"/>
      <c r="L31" s="277"/>
      <c r="M31" s="158"/>
      <c r="N31" s="40" t="b">
        <f>ISBLANK(I31)</f>
        <v>0</v>
      </c>
      <c r="O31" s="115"/>
      <c r="P31" s="108"/>
      <c r="Q31" s="23" t="s">
        <v>22</v>
      </c>
      <c r="R31" s="37">
        <f>IF(V31=FALSE,VLOOKUP(Q31,Textes!$E:$H,4,FALSE),"1")</f>
        <v>12</v>
      </c>
      <c r="S31" s="158"/>
      <c r="T31" s="277"/>
      <c r="U31" s="158"/>
      <c r="V31" s="126" t="b">
        <f>ISBLANK(Q31)</f>
        <v>0</v>
      </c>
      <c r="W31" s="115"/>
      <c r="X31" s="102"/>
      <c r="Y31" s="23" t="s">
        <v>22</v>
      </c>
      <c r="Z31" s="27" t="b">
        <f>ISBLANK(W31)</f>
        <v>1</v>
      </c>
      <c r="AA31" s="137">
        <v>0.5</v>
      </c>
      <c r="AB31" s="121">
        <f>VLOOKUP(Y31,Textes!$E:$H,4,FALSE)</f>
        <v>12</v>
      </c>
      <c r="AC31" s="158"/>
      <c r="AD31" s="277"/>
      <c r="AE31" s="158"/>
      <c r="AF31" s="100"/>
      <c r="AG31" s="80"/>
      <c r="AH31" s="92"/>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row>
    <row r="32" spans="1:63" ht="6" customHeight="1" x14ac:dyDescent="0.3">
      <c r="A32" s="1"/>
      <c r="B32" s="196"/>
      <c r="C32" s="285"/>
      <c r="D32" s="285"/>
      <c r="E32" s="285"/>
      <c r="F32" s="197"/>
      <c r="G32" s="309"/>
      <c r="H32" s="95"/>
      <c r="I32" s="98"/>
      <c r="J32" s="98"/>
      <c r="K32" s="279"/>
      <c r="L32" s="279"/>
      <c r="M32" s="280"/>
      <c r="N32" s="125"/>
      <c r="O32" s="117"/>
      <c r="P32" s="118"/>
      <c r="Q32" s="258"/>
      <c r="R32" s="98"/>
      <c r="S32" s="280"/>
      <c r="T32" s="279"/>
      <c r="U32" s="280"/>
      <c r="V32" s="127"/>
      <c r="W32" s="117"/>
      <c r="X32" s="116"/>
      <c r="Y32" s="258"/>
      <c r="Z32" s="259"/>
      <c r="AA32" s="261"/>
      <c r="AB32" s="123"/>
      <c r="AC32" s="279"/>
      <c r="AD32" s="279"/>
      <c r="AE32" s="280"/>
      <c r="AF32" s="104"/>
      <c r="AG32" s="80"/>
      <c r="AH32" s="92"/>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row>
    <row r="33" spans="1:63" ht="6" customHeight="1" x14ac:dyDescent="0.3">
      <c r="A33" s="1"/>
      <c r="B33" s="39"/>
      <c r="C33" s="201"/>
      <c r="D33" s="201"/>
      <c r="E33" s="201"/>
      <c r="F33" s="42"/>
      <c r="G33" s="1"/>
      <c r="H33" s="22"/>
      <c r="I33" s="37"/>
      <c r="J33" s="37"/>
      <c r="K33" s="277"/>
      <c r="L33" s="277"/>
      <c r="M33" s="282"/>
      <c r="N33" s="40"/>
      <c r="O33" s="115"/>
      <c r="P33" s="108"/>
      <c r="Q33" s="99"/>
      <c r="R33" s="37"/>
      <c r="S33" s="171"/>
      <c r="T33" s="277"/>
      <c r="U33" s="171"/>
      <c r="V33" s="126"/>
      <c r="W33" s="115"/>
      <c r="X33" s="102"/>
      <c r="Y33" s="99"/>
      <c r="Z33" s="28"/>
      <c r="AA33" s="140"/>
      <c r="AB33" s="124"/>
      <c r="AC33" s="277"/>
      <c r="AD33" s="277"/>
      <c r="AE33" s="171"/>
      <c r="AF33" s="104"/>
      <c r="AG33" s="80"/>
      <c r="AH33" s="92"/>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row>
    <row r="34" spans="1:63" ht="20.100000000000001" customHeight="1" x14ac:dyDescent="0.3">
      <c r="A34" s="1"/>
      <c r="B34" s="461" t="str">
        <f>T(Textes!A34)</f>
        <v>Autres :</v>
      </c>
      <c r="C34" s="461"/>
      <c r="D34" s="461"/>
      <c r="E34" s="461"/>
      <c r="F34" s="202"/>
      <c r="G34" s="1"/>
      <c r="H34" s="22"/>
      <c r="I34" s="23" t="s">
        <v>22</v>
      </c>
      <c r="J34" s="21">
        <f>IF(N34=FALSE,VLOOKUP(I34,Textes!$E:$H,4,FALSE),"1")</f>
        <v>12</v>
      </c>
      <c r="K34" s="158"/>
      <c r="L34" s="277"/>
      <c r="M34" s="158"/>
      <c r="N34" s="40" t="b">
        <f>ISBLANK(I34)</f>
        <v>0</v>
      </c>
      <c r="O34" s="115"/>
      <c r="P34" s="108"/>
      <c r="Q34" s="23" t="s">
        <v>22</v>
      </c>
      <c r="R34" s="37">
        <f>IF(V34=FALSE,VLOOKUP(Q34,Textes!$E:$H,4,FALSE),"1")</f>
        <v>12</v>
      </c>
      <c r="S34" s="158"/>
      <c r="T34" s="277"/>
      <c r="U34" s="158"/>
      <c r="V34" s="25" t="b">
        <f>ISBLANK(Q34)</f>
        <v>0</v>
      </c>
      <c r="W34" s="115"/>
      <c r="X34" s="102"/>
      <c r="Y34" s="23" t="s">
        <v>22</v>
      </c>
      <c r="Z34" s="28" t="b">
        <f>ISBLANK(W34)</f>
        <v>1</v>
      </c>
      <c r="AA34" s="137">
        <v>0.5</v>
      </c>
      <c r="AB34" s="121">
        <f>VLOOKUP(Y34,Textes!$E:$H,4,FALSE)</f>
        <v>12</v>
      </c>
      <c r="AC34" s="158"/>
      <c r="AD34" s="277"/>
      <c r="AE34" s="158"/>
      <c r="AF34" s="104"/>
      <c r="AG34" s="80"/>
      <c r="AH34" s="92"/>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row>
    <row r="35" spans="1:63" ht="6" customHeight="1" x14ac:dyDescent="0.3">
      <c r="A35" s="1"/>
      <c r="B35" s="39"/>
      <c r="C35" s="39"/>
      <c r="D35" s="39"/>
      <c r="E35" s="39"/>
      <c r="F35" s="203"/>
      <c r="G35" s="1"/>
      <c r="I35" s="25"/>
      <c r="J35" s="25"/>
      <c r="K35" s="170"/>
      <c r="L35" s="170"/>
      <c r="M35" s="171"/>
      <c r="N35" s="126"/>
      <c r="O35" s="119"/>
      <c r="P35" s="106"/>
      <c r="Q35" s="134"/>
      <c r="R35" s="126"/>
      <c r="S35" s="170"/>
      <c r="T35" s="170"/>
      <c r="U35" s="170"/>
      <c r="V35" s="25"/>
      <c r="W35" s="119"/>
      <c r="X35" s="105"/>
      <c r="Y35" s="99"/>
      <c r="Z35" s="104"/>
      <c r="AA35" s="104"/>
      <c r="AB35" s="103"/>
      <c r="AC35" s="170"/>
      <c r="AD35" s="170"/>
      <c r="AE35" s="170"/>
      <c r="AF35" s="104"/>
      <c r="AG35" s="80"/>
      <c r="AH35" s="92"/>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row>
    <row r="36" spans="1:63" ht="6" customHeight="1" x14ac:dyDescent="0.3">
      <c r="A36" s="1"/>
      <c r="B36" s="39"/>
      <c r="C36" s="39"/>
      <c r="D36" s="39"/>
      <c r="E36" s="39"/>
      <c r="F36" s="203"/>
      <c r="G36" s="1"/>
      <c r="I36" s="25"/>
      <c r="J36" s="25"/>
      <c r="K36" s="170"/>
      <c r="L36" s="170"/>
      <c r="M36" s="171"/>
      <c r="N36" s="106"/>
      <c r="O36" s="119"/>
      <c r="P36" s="106"/>
      <c r="Q36" s="134"/>
      <c r="R36" s="126"/>
      <c r="S36" s="170"/>
      <c r="T36" s="170"/>
      <c r="U36" s="170"/>
      <c r="V36" s="25"/>
      <c r="W36" s="119"/>
      <c r="X36" s="105"/>
      <c r="Y36" s="99"/>
      <c r="Z36" s="104"/>
      <c r="AA36" s="104"/>
      <c r="AB36" s="103"/>
      <c r="AC36" s="170"/>
      <c r="AD36" s="170"/>
      <c r="AE36" s="170"/>
      <c r="AF36" s="104"/>
      <c r="AG36" s="80"/>
      <c r="AH36" s="92"/>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row>
    <row r="37" spans="1:63" ht="20.100000000000001" customHeight="1" x14ac:dyDescent="0.3">
      <c r="A37" s="1"/>
      <c r="B37" s="39"/>
      <c r="C37" s="39"/>
      <c r="D37" s="39"/>
      <c r="E37" s="39"/>
      <c r="F37" s="203"/>
      <c r="G37" s="1"/>
      <c r="I37" s="25"/>
      <c r="J37" s="25"/>
      <c r="K37" s="170"/>
      <c r="L37" s="170"/>
      <c r="M37" s="171"/>
      <c r="N37" s="106"/>
      <c r="O37" s="119"/>
      <c r="P37" s="106"/>
      <c r="Q37" s="134"/>
      <c r="R37" s="126"/>
      <c r="S37" s="170"/>
      <c r="T37" s="170"/>
      <c r="U37" s="170"/>
      <c r="V37" s="25"/>
      <c r="W37" s="119"/>
      <c r="X37" s="105"/>
      <c r="Y37" s="135"/>
      <c r="Z37" s="100"/>
      <c r="AA37" s="105"/>
      <c r="AB37" s="105"/>
      <c r="AC37" s="170"/>
      <c r="AD37" s="170"/>
      <c r="AE37" s="170"/>
      <c r="AF37" s="100"/>
      <c r="AG37" s="80"/>
      <c r="AH37" s="92"/>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row>
    <row r="38" spans="1:63" ht="12" customHeight="1" x14ac:dyDescent="0.3">
      <c r="A38" s="1"/>
      <c r="B38" s="39"/>
      <c r="C38" s="39"/>
      <c r="D38" s="39"/>
      <c r="E38" s="39"/>
      <c r="F38" s="203"/>
      <c r="G38" s="1"/>
      <c r="I38" s="25"/>
      <c r="J38" s="25"/>
      <c r="K38" s="288">
        <f>K39/12</f>
        <v>0</v>
      </c>
      <c r="L38" s="288"/>
      <c r="M38" s="288">
        <f>M39/12</f>
        <v>0</v>
      </c>
      <c r="N38" s="126"/>
      <c r="O38" s="119"/>
      <c r="P38" s="106"/>
      <c r="Q38" s="134"/>
      <c r="R38" s="126"/>
      <c r="S38" s="288">
        <f>S39/12</f>
        <v>0</v>
      </c>
      <c r="T38" s="288"/>
      <c r="U38" s="288">
        <f>U39/12</f>
        <v>0</v>
      </c>
      <c r="V38" s="114"/>
      <c r="W38" s="119"/>
      <c r="X38" s="107"/>
      <c r="Y38" s="134"/>
      <c r="Z38" s="100"/>
      <c r="AA38" s="100"/>
      <c r="AB38" s="106"/>
      <c r="AC38" s="288">
        <f>AC39/12</f>
        <v>0</v>
      </c>
      <c r="AD38" s="288"/>
      <c r="AE38" s="288">
        <f>AE39/12</f>
        <v>0</v>
      </c>
      <c r="AF38" s="100"/>
      <c r="AG38" s="80"/>
      <c r="AH38" s="92"/>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row>
    <row r="39" spans="1:63" ht="12" customHeight="1" x14ac:dyDescent="0.3">
      <c r="A39" s="1"/>
      <c r="B39" s="195"/>
      <c r="C39" s="195"/>
      <c r="D39" s="195"/>
      <c r="E39" s="195"/>
      <c r="F39" s="204"/>
      <c r="H39" s="29"/>
      <c r="I39" s="29"/>
      <c r="J39" s="29"/>
      <c r="K39" s="291">
        <f>SUM($J$7*K7,$J$10*K10,$J$13*K13,$J$16*K16,$J$19*K19,$J$22*K22,$J$25*K25,$J$28*K28,$J$31*K31,$J$34*K34)</f>
        <v>0</v>
      </c>
      <c r="L39" s="291"/>
      <c r="M39" s="291">
        <f>SUM($J$7*M7,$J$10*M10,$J$13*M13,$J$16*M16,$J$19*M19,$J$22*M22,$J$25*M25,$J$28*M28,$J$31*M31,$J$34*M34)</f>
        <v>0</v>
      </c>
      <c r="N39" s="111"/>
      <c r="O39" s="106"/>
      <c r="P39" s="111"/>
      <c r="Q39" s="131"/>
      <c r="R39" s="111"/>
      <c r="S39" s="291">
        <f>SUM($R$7*S7,$R$10*S10,$R$13*S13,$R$16*S16,$R$19*S19,$R$22*S22,$R$25*S25,$R$28*S28,$R$31*S31,$R$34*S34)</f>
        <v>0</v>
      </c>
      <c r="T39" s="291"/>
      <c r="U39" s="291">
        <f>SUM($R$7*U7,$R$10*U10,$R$13*U13,$R$16*U16,$R$19*U19,$R$22*U22,$R$25*U25,$R$28*U28,$R$31*U31,$R$34*U34)</f>
        <v>0</v>
      </c>
      <c r="V39" s="112"/>
      <c r="W39" s="106"/>
      <c r="X39" s="110"/>
      <c r="Y39" s="131"/>
      <c r="Z39" s="112"/>
      <c r="AA39" s="112"/>
      <c r="AB39" s="111"/>
      <c r="AC39" s="291">
        <f>SUM($AB$7*AC7,$AB$10*AC10,$AB$13*AC13,$AB$16*AC16,$AB$19*AC19,$AB$22*AC22,$AB$25*AC25,$AB$28*AC28,$AB$31*AC31,$AB$34*AC34)</f>
        <v>0</v>
      </c>
      <c r="AD39" s="291"/>
      <c r="AE39" s="291">
        <f>SUM($AB$7*AE7,$AB$10*AE10,$AB$13*AE13,$AB$16*AE16,$AB$19*AE19,$AB$22*AE22,$AB$25*AE25,$AB$28*AE28,$AB$31*AE31,$AB$34*AE34)</f>
        <v>0</v>
      </c>
      <c r="AF39" s="112"/>
      <c r="AG39" s="80"/>
      <c r="AH39" s="92"/>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row>
    <row r="40" spans="1:63" ht="20.100000000000001" customHeight="1" x14ac:dyDescent="0.3">
      <c r="A40" s="1"/>
      <c r="B40" s="195"/>
      <c r="C40" s="460" t="str">
        <f>T(Textes!A35)</f>
        <v>Total partiel</v>
      </c>
      <c r="D40" s="460"/>
      <c r="E40" s="460"/>
      <c r="F40" s="460"/>
      <c r="G40" s="317"/>
      <c r="H40" s="29"/>
      <c r="I40" s="30" t="s">
        <v>22</v>
      </c>
      <c r="J40" s="29"/>
      <c r="K40" s="274">
        <f>$K$39/(VLOOKUP($I$40,Textes!$E:$H,4,FALSE))</f>
        <v>0</v>
      </c>
      <c r="L40" s="274"/>
      <c r="M40" s="274">
        <f>$M$39/(VLOOKUP($I$40,Textes!$E:$H,4,FALSE))</f>
        <v>0</v>
      </c>
      <c r="N40" s="111"/>
      <c r="O40" s="106"/>
      <c r="P40" s="111"/>
      <c r="Q40" s="30" t="s">
        <v>22</v>
      </c>
      <c r="R40" s="111"/>
      <c r="S40" s="274">
        <f>$S$39/(VLOOKUP($Q$40,Textes!$E:$H,4,FALSE))</f>
        <v>0</v>
      </c>
      <c r="T40" s="274"/>
      <c r="U40" s="274">
        <f>$U$39/(VLOOKUP($Q$40,Textes!$E:$H,4,FALSE))</f>
        <v>0</v>
      </c>
      <c r="V40" s="112"/>
      <c r="W40" s="106"/>
      <c r="X40" s="304"/>
      <c r="Y40" s="30" t="s">
        <v>22</v>
      </c>
      <c r="Z40" s="112"/>
      <c r="AA40" s="112"/>
      <c r="AB40" s="111"/>
      <c r="AC40" s="274">
        <f>$AC$39/(VLOOKUP($Y$40,Textes!$E:$H,4,FALSE))</f>
        <v>0</v>
      </c>
      <c r="AD40" s="274"/>
      <c r="AE40" s="274">
        <f>$AE$39/(VLOOKUP($Y$40,Textes!$E:$H,4,FALSE))</f>
        <v>0</v>
      </c>
      <c r="AF40" s="112"/>
      <c r="AG40" s="80"/>
      <c r="AH40" s="92"/>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row>
    <row r="41" spans="1:63" ht="12" customHeight="1" x14ac:dyDescent="0.25">
      <c r="A41" s="1"/>
      <c r="H41" s="29"/>
      <c r="I41" s="29"/>
      <c r="J41" s="29"/>
      <c r="K41" s="112"/>
      <c r="L41" s="112"/>
      <c r="M41" s="112"/>
      <c r="N41" s="112"/>
      <c r="O41" s="114"/>
      <c r="P41" s="112"/>
      <c r="Q41" s="112"/>
      <c r="R41" s="112"/>
      <c r="S41" s="112"/>
      <c r="T41" s="112"/>
      <c r="U41" s="112"/>
      <c r="V41" s="112"/>
      <c r="W41" s="114"/>
      <c r="X41" s="112"/>
      <c r="Y41" s="112"/>
      <c r="Z41" s="112"/>
      <c r="AA41" s="112"/>
      <c r="AB41" s="112"/>
      <c r="AC41" s="112"/>
      <c r="AD41" s="112"/>
      <c r="AE41" s="112"/>
      <c r="AF41" s="112"/>
      <c r="AG41" s="80"/>
      <c r="AH41" s="92"/>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row>
    <row r="42" spans="1:63" ht="38.1" customHeight="1" x14ac:dyDescent="0.25">
      <c r="A42" s="1"/>
      <c r="B42" s="87" t="str">
        <f>IF(Accueil!$C$12="","","1-"&amp;Textes!$A$124)&amp;IF(Accueil!$C$14=Textes!$A$39,"    2-"&amp;T(Textes!$A$120),"")</f>
        <v xml:space="preserve">    2-Estimation des dépenses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92"/>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row>
    <row r="43" spans="1:63" ht="25.5" customHeight="1" x14ac:dyDescent="0.25">
      <c r="A43" s="24"/>
      <c r="B43" s="24"/>
      <c r="C43" s="24"/>
      <c r="D43" s="24"/>
      <c r="E43" s="24"/>
      <c r="F43" s="24"/>
      <c r="G43" s="24"/>
      <c r="H43" s="24"/>
      <c r="I43" s="24"/>
      <c r="J43" s="24"/>
      <c r="K43" s="92"/>
      <c r="L43" s="92"/>
      <c r="M43" s="92"/>
      <c r="N43" s="92"/>
      <c r="O43" s="92"/>
      <c r="P43" s="92"/>
      <c r="Q43" s="92"/>
      <c r="R43" s="92"/>
      <c r="S43" s="92"/>
      <c r="T43" s="92"/>
      <c r="U43" s="92"/>
      <c r="V43" s="92"/>
      <c r="W43" s="92"/>
      <c r="X43" s="92"/>
      <c r="Y43" s="93"/>
      <c r="Z43" s="89"/>
      <c r="AA43" s="89"/>
      <c r="AB43" s="431" t="str">
        <f>H3</f>
        <v/>
      </c>
      <c r="AC43" s="431">
        <f>ROUND(SUM($AB$7*AC7*AA7,$AB$10*AC10*AA10,$AB$13*AC13*AA13,$AB$16*AC16*AA16,$AB$19*AC19*AA19,$AB$22*AC22*AA22,$AB$25*AC25*AA25,$AB$28*AC28*AA28,$AB$31*AC31*AA31,$AB$34*AC34*AA34),2)/12</f>
        <v>0</v>
      </c>
      <c r="AD43" s="431"/>
      <c r="AE43" s="431">
        <f>SUM($AB$7*AE7*AA7,$AB$10*AE10*AA10,$AB$13*AE13*AA13,$AB$16*AE16*AA16,$AB$19*AE19*AA19,$AB$22*AE22*AA22,$AB$25*AE25*AA25,$AB$28*AE28*AA28,$AB$31*AE31*AA31,$AB$34*AE34*AA34)/12</f>
        <v>0</v>
      </c>
      <c r="AF43" s="89"/>
      <c r="AG43" s="89"/>
      <c r="AH43" s="89"/>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row>
    <row r="44" spans="1:63" ht="25.5" customHeight="1" x14ac:dyDescent="0.25">
      <c r="A44" s="24"/>
      <c r="B44" s="24"/>
      <c r="C44" s="24"/>
      <c r="D44" s="24"/>
      <c r="E44" s="24"/>
      <c r="F44" s="24"/>
      <c r="G44" s="24"/>
      <c r="H44" s="24"/>
      <c r="I44" s="24"/>
      <c r="J44" s="24"/>
      <c r="K44" s="92"/>
      <c r="L44" s="92"/>
      <c r="M44" s="92"/>
      <c r="N44" s="92"/>
      <c r="O44" s="92"/>
      <c r="P44" s="92"/>
      <c r="Q44" s="92"/>
      <c r="R44" s="92"/>
      <c r="S44" s="92"/>
      <c r="T44" s="92"/>
      <c r="U44" s="92"/>
      <c r="V44" s="92"/>
      <c r="W44" s="92"/>
      <c r="X44" s="92"/>
      <c r="Y44" s="93"/>
      <c r="Z44" s="89"/>
      <c r="AA44" s="89"/>
      <c r="AB44" s="431" t="str">
        <f>P3</f>
        <v/>
      </c>
      <c r="AC44" s="431">
        <f>AC38-AC43</f>
        <v>0</v>
      </c>
      <c r="AD44" s="431"/>
      <c r="AE44" s="431">
        <f>AE38-AE43</f>
        <v>0</v>
      </c>
      <c r="AF44" s="89"/>
      <c r="AG44" s="89"/>
      <c r="AH44" s="89"/>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row>
    <row r="45" spans="1:63" ht="25.5" customHeight="1" x14ac:dyDescent="0.25">
      <c r="A45" s="24"/>
      <c r="B45" s="24"/>
      <c r="C45" s="24"/>
      <c r="D45" s="24"/>
      <c r="E45" s="24"/>
      <c r="F45" s="24"/>
      <c r="G45" s="24"/>
      <c r="H45" s="24"/>
      <c r="I45" s="24"/>
      <c r="J45" s="24"/>
      <c r="K45" s="92"/>
      <c r="L45" s="92"/>
      <c r="M45" s="92"/>
      <c r="N45" s="92"/>
      <c r="O45" s="92"/>
      <c r="P45" s="92"/>
      <c r="Q45" s="92"/>
      <c r="R45" s="92"/>
      <c r="S45" s="92"/>
      <c r="T45" s="92"/>
      <c r="U45" s="92"/>
      <c r="V45" s="92"/>
      <c r="W45" s="92"/>
      <c r="X45" s="92"/>
      <c r="Y45" s="92"/>
      <c r="Z45" s="89"/>
      <c r="AA45" s="89"/>
      <c r="AB45" s="89"/>
      <c r="AC45" s="431">
        <f>SUM($AB$7*AE7,$AB$10*AE10,$AB$13*AE13,$AB$16*AE16,$AB$19*AE19,$AB$22*AE22,$AB$25*AE25,$AB$28*AE28,$AB$31*AE31,$AB$34*AE34,$AB$37*AE37)/12</f>
        <v>0</v>
      </c>
      <c r="AD45" s="89"/>
      <c r="AE45" s="89"/>
      <c r="AF45" s="89"/>
      <c r="AG45" s="89"/>
      <c r="AH45" s="89"/>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row>
    <row r="46" spans="1:63" ht="25.5" customHeight="1" x14ac:dyDescent="0.25">
      <c r="A46" s="24"/>
      <c r="B46" s="24"/>
      <c r="C46" s="24"/>
      <c r="D46" s="24"/>
      <c r="E46" s="24"/>
      <c r="F46" s="24"/>
      <c r="G46" s="24"/>
      <c r="H46" s="24"/>
      <c r="I46" s="24"/>
      <c r="J46" s="24"/>
      <c r="K46" s="92"/>
      <c r="L46" s="92"/>
      <c r="M46" s="92"/>
      <c r="N46" s="92"/>
      <c r="O46" s="92"/>
      <c r="P46" s="92"/>
      <c r="Q46" s="92"/>
      <c r="R46" s="92"/>
      <c r="S46" s="92"/>
      <c r="T46" s="92"/>
      <c r="U46" s="92"/>
      <c r="V46" s="92"/>
      <c r="W46" s="92"/>
      <c r="X46" s="92"/>
      <c r="Y46" s="92"/>
      <c r="Z46" s="89"/>
      <c r="AA46" s="89"/>
      <c r="AB46" s="89"/>
      <c r="AC46" s="89"/>
      <c r="AD46" s="89"/>
      <c r="AE46" s="89"/>
      <c r="AF46" s="89"/>
      <c r="AG46" s="89"/>
      <c r="AH46" s="89"/>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row>
    <row r="47" spans="1:63" ht="25.5" customHeight="1" x14ac:dyDescent="0.25">
      <c r="A47" s="24"/>
      <c r="B47" s="24"/>
      <c r="C47" s="24"/>
      <c r="D47" s="24"/>
      <c r="E47" s="24"/>
      <c r="F47" s="24"/>
      <c r="G47" s="24"/>
      <c r="H47" s="24"/>
      <c r="I47" s="24"/>
      <c r="J47" s="24"/>
      <c r="K47" s="92"/>
      <c r="L47" s="92"/>
      <c r="M47" s="92"/>
      <c r="N47" s="92"/>
      <c r="O47" s="92"/>
      <c r="P47" s="92"/>
      <c r="Q47" s="92"/>
      <c r="R47" s="92"/>
      <c r="S47" s="92"/>
      <c r="T47" s="92"/>
      <c r="U47" s="92"/>
      <c r="V47" s="92"/>
      <c r="W47" s="92"/>
      <c r="X47" s="92"/>
      <c r="Y47" s="92"/>
      <c r="Z47" s="89"/>
      <c r="AA47" s="89"/>
      <c r="AB47" s="89"/>
      <c r="AC47" s="89"/>
      <c r="AD47" s="89"/>
      <c r="AE47" s="89"/>
      <c r="AF47" s="89"/>
      <c r="AG47" s="89"/>
      <c r="AH47" s="89"/>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row>
    <row r="48" spans="1:63" ht="25.5" customHeight="1" x14ac:dyDescent="0.25">
      <c r="A48" s="24"/>
      <c r="B48" s="24"/>
      <c r="C48" s="24"/>
      <c r="D48" s="24"/>
      <c r="E48" s="24"/>
      <c r="F48" s="24"/>
      <c r="G48" s="24"/>
      <c r="H48" s="24"/>
      <c r="I48" s="24"/>
      <c r="J48" s="24"/>
      <c r="K48" s="92"/>
      <c r="L48" s="92"/>
      <c r="M48" s="92"/>
      <c r="N48" s="92"/>
      <c r="O48" s="92"/>
      <c r="P48" s="92"/>
      <c r="Q48" s="92"/>
      <c r="R48" s="92"/>
      <c r="S48" s="92"/>
      <c r="T48" s="92"/>
      <c r="U48" s="92"/>
      <c r="V48" s="92"/>
      <c r="W48" s="92"/>
      <c r="X48" s="92"/>
      <c r="Y48" s="92"/>
      <c r="Z48" s="89"/>
      <c r="AA48" s="89"/>
      <c r="AB48" s="89"/>
      <c r="AC48" s="89"/>
      <c r="AD48" s="89"/>
      <c r="AE48" s="89"/>
      <c r="AF48" s="89"/>
      <c r="AG48" s="89"/>
      <c r="AH48" s="89"/>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row>
    <row r="49" spans="1:63" ht="25.5" customHeight="1"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AC49" s="24"/>
      <c r="AD49" s="24"/>
      <c r="AE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row>
    <row r="50" spans="1:63" ht="25.5" customHeight="1"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AC50" s="24"/>
      <c r="AD50" s="24"/>
      <c r="AE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row>
    <row r="51" spans="1:63" ht="25.5" customHeight="1"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AC51" s="24"/>
      <c r="AD51" s="24"/>
      <c r="AE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row>
    <row r="52" spans="1:63" ht="25.5" customHeight="1"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AC52" s="24"/>
      <c r="AD52" s="24"/>
      <c r="AE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row>
    <row r="53" spans="1:63" ht="25.5" customHeigh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AC53" s="24"/>
      <c r="AD53" s="24"/>
      <c r="AE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row>
    <row r="54" spans="1:63" ht="25.5" customHeight="1"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AC54" s="24"/>
      <c r="AD54" s="24"/>
      <c r="AE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row>
    <row r="55" spans="1:63" ht="25.5" customHeight="1"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AC55" s="24"/>
      <c r="AD55" s="24"/>
      <c r="AE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row>
    <row r="56" spans="1:63" ht="25.5" customHeight="1"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AC56" s="24"/>
      <c r="AD56" s="24"/>
      <c r="AE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row>
    <row r="57" spans="1:63" ht="25.5" customHeight="1"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AC57" s="24"/>
      <c r="AD57" s="24"/>
      <c r="AE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row>
    <row r="58" spans="1:63" ht="25.5" customHeight="1"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AC58" s="24"/>
      <c r="AD58" s="24"/>
      <c r="AE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row>
    <row r="59" spans="1:63" ht="25.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AC59" s="24"/>
      <c r="AD59" s="24"/>
      <c r="AE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row>
    <row r="60" spans="1:63" ht="25.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AC60" s="24"/>
      <c r="AD60" s="24"/>
      <c r="AE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row>
    <row r="61" spans="1:63" ht="25.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AC61" s="24"/>
      <c r="AD61" s="24"/>
      <c r="AE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row>
    <row r="62" spans="1:63" ht="25.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AC62" s="24"/>
      <c r="AD62" s="24"/>
      <c r="AE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row>
    <row r="63" spans="1:63" ht="25.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AC63" s="24"/>
      <c r="AD63" s="24"/>
      <c r="AE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row>
    <row r="64" spans="1:63" ht="25.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AC64" s="24"/>
      <c r="AD64" s="24"/>
      <c r="AE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row>
    <row r="65" spans="1:63" ht="25.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AC65" s="24"/>
      <c r="AD65" s="24"/>
      <c r="AE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row>
    <row r="66" spans="1:63" ht="25.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AC66" s="24"/>
      <c r="AD66" s="24"/>
      <c r="AE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row>
    <row r="67" spans="1:63" ht="25.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AC67" s="24"/>
      <c r="AD67" s="24"/>
      <c r="AE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row>
    <row r="68" spans="1:63" ht="25.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AC68" s="24"/>
      <c r="AD68" s="24"/>
      <c r="AE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row>
    <row r="69" spans="1:63" ht="25.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AC69" s="24"/>
      <c r="AD69" s="24"/>
      <c r="AE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row>
    <row r="70" spans="1:63" ht="25.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AC70" s="24"/>
      <c r="AD70" s="24"/>
      <c r="AE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row>
    <row r="71" spans="1:63" ht="25.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AC71" s="24"/>
      <c r="AD71" s="24"/>
      <c r="AE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row>
    <row r="72" spans="1:63" ht="25.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AC72" s="24"/>
      <c r="AD72" s="24"/>
      <c r="AE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row>
    <row r="73" spans="1:63" ht="25.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AC73" s="24"/>
      <c r="AD73" s="24"/>
      <c r="AE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row>
    <row r="74" spans="1:63" ht="25.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AC74" s="24"/>
      <c r="AD74" s="24"/>
      <c r="AE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row>
    <row r="75" spans="1:63" ht="25.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AC75" s="24"/>
      <c r="AD75" s="24"/>
      <c r="AE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row>
    <row r="76" spans="1:63" ht="25.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AC76" s="24"/>
      <c r="AD76" s="24"/>
      <c r="AE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row>
    <row r="77" spans="1:63" ht="25.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AC77" s="24"/>
      <c r="AD77" s="24"/>
      <c r="AE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row>
    <row r="78" spans="1:63" ht="25.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AC78" s="24"/>
      <c r="AD78" s="24"/>
      <c r="AE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row>
    <row r="79" spans="1:63" ht="25.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AC79" s="24"/>
      <c r="AD79" s="24"/>
      <c r="AE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row>
    <row r="80" spans="1:63" ht="25.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AC80" s="24"/>
      <c r="AD80" s="24"/>
      <c r="AE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row>
    <row r="81" spans="1:63" ht="25.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AC81" s="24"/>
      <c r="AD81" s="24"/>
      <c r="AE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row>
    <row r="82" spans="1:63" ht="25.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AC82" s="24"/>
      <c r="AD82" s="24"/>
      <c r="AE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row>
    <row r="83" spans="1:63" ht="25.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AC83" s="24"/>
      <c r="AD83" s="24"/>
      <c r="AE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row>
    <row r="84" spans="1:63" ht="25.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AC84" s="24"/>
      <c r="AD84" s="24"/>
      <c r="AE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row>
    <row r="85" spans="1:63" ht="25.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AC85" s="24"/>
      <c r="AD85" s="24"/>
      <c r="AE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row>
    <row r="86" spans="1:63" ht="25.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AC86" s="24"/>
      <c r="AD86" s="24"/>
      <c r="AE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row>
    <row r="87" spans="1:63" ht="25.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AC87" s="24"/>
      <c r="AD87" s="24"/>
      <c r="AE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row>
    <row r="88" spans="1:63" ht="25.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AC88" s="24"/>
      <c r="AD88" s="24"/>
      <c r="AE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row>
    <row r="89" spans="1:63" ht="25.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AC89" s="24"/>
      <c r="AD89" s="24"/>
      <c r="AE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row>
    <row r="90" spans="1:63" ht="25.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AC90" s="24"/>
      <c r="AD90" s="24"/>
      <c r="AE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row>
    <row r="91" spans="1:63" ht="25.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AC91" s="24"/>
      <c r="AD91" s="24"/>
      <c r="AE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row>
    <row r="92" spans="1:63" ht="25.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AC92" s="24"/>
      <c r="AD92" s="24"/>
      <c r="AE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row>
    <row r="93" spans="1:63" ht="25.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AC93" s="24"/>
      <c r="AD93" s="24"/>
      <c r="AE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row>
    <row r="94" spans="1:63" ht="25.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AC94" s="24"/>
      <c r="AD94" s="24"/>
      <c r="AE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row>
  </sheetData>
  <sheetProtection algorithmName="SHA-512" hashValue="aJKB78eMOxU2NBc7rNL9mq7oxSJTXHsimMcvepm+TnCEK+/knMP5KAcKFL4+vZ2TCKr8A0JVXiQmmGkGn0EYlA==" saltValue="UG36pCHt1zjn5+2MoaFWNQ==" spinCount="100000" sheet="1" objects="1" scenarios="1" selectLockedCells="1"/>
  <mergeCells count="18">
    <mergeCell ref="X3:AF4"/>
    <mergeCell ref="C2:F2"/>
    <mergeCell ref="B16:F16"/>
    <mergeCell ref="B19:F19"/>
    <mergeCell ref="B22:F22"/>
    <mergeCell ref="H3:N4"/>
    <mergeCell ref="P3:V4"/>
    <mergeCell ref="Z5:AB5"/>
    <mergeCell ref="C40:F40"/>
    <mergeCell ref="B3:F4"/>
    <mergeCell ref="G3:G4"/>
    <mergeCell ref="B7:F7"/>
    <mergeCell ref="B10:F10"/>
    <mergeCell ref="B13:F13"/>
    <mergeCell ref="B25:F25"/>
    <mergeCell ref="B28:E28"/>
    <mergeCell ref="B31:E31"/>
    <mergeCell ref="B34:E34"/>
  </mergeCells>
  <conditionalFormatting sqref="S35:U37 AD35:AE37">
    <cfRule type="expression" dxfId="83" priority="42">
      <formula>#REF!="x"</formula>
    </cfRule>
  </conditionalFormatting>
  <conditionalFormatting sqref="P40 R40 P28 R28 P25 R25 P22 R22 P19 R19 P16 R16 P13 R13 P10 R10 P7 R7 T7 AD7 T10 AD10 T13 AD13 T16 AD16 T19 AD19 T22 AD22 T25 AD25 T28 AD28 P38:R39 P35:U37 AD35:AE37 P41:U41 AD41:AE41 P29:U30 AD29:AE30 P8:U9 AD8:AE9 P6:V6 AD6:AE6 P26:U27 AD26:AE27 P23:U24 AD23:AE24 P20:U21 AD20:AE21 P17:U18 AD17:AE18 P14:U15 AD14:AE15 P11:U12 AD11:AE12 P32:U33 V29:V41 AD32:AE33">
    <cfRule type="expression" dxfId="82" priority="41">
      <formula>#REF!="x"</formula>
    </cfRule>
  </conditionalFormatting>
  <conditionalFormatting sqref="V7:V28">
    <cfRule type="expression" dxfId="81" priority="36">
      <formula>#REF!="x"</formula>
    </cfRule>
  </conditionalFormatting>
  <conditionalFormatting sqref="S38:U38 AD38:AE38 AF6 Z6:AA6 AF8:AF9 Z8:AA9 AF11:AF12 Z11:AA12 AF14:AF15 Z14:AA15 AF17:AF18 Z17:AA18 AF20:AF21 Z20:AA21 AF23:AF24 Z23:AA24 AF26:AF27 Z26:AA27 AF29:AF30 Z29:AA30 AF32:AF33 Z32:AA33 AF35:AF36 Z35:AA36 AF38:AF41 Z38:AA41">
    <cfRule type="expression" dxfId="80" priority="33">
      <formula>#REF!="3"</formula>
    </cfRule>
  </conditionalFormatting>
  <conditionalFormatting sqref="P31 R31 T31 AD31">
    <cfRule type="expression" dxfId="79" priority="31">
      <formula>#REF!="x"</formula>
    </cfRule>
  </conditionalFormatting>
  <conditionalFormatting sqref="P34 R34 T34 AD34">
    <cfRule type="expression" dxfId="78" priority="29">
      <formula>#REF!="x"</formula>
    </cfRule>
  </conditionalFormatting>
  <conditionalFormatting sqref="S38:U38 AD38:AE38">
    <cfRule type="expression" dxfId="77" priority="27">
      <formula>#REF!="3"</formula>
    </cfRule>
  </conditionalFormatting>
  <conditionalFormatting sqref="Z7 AF7 Z10 AF10 Z13 AF13 Z16 AF16 Z19 AF19 Z22 AF22 Z25 AF25 Z28 AF28 Z31 AF31 Z34 AF34 Z37 AF37 AF5">
    <cfRule type="expression" dxfId="76" priority="26">
      <formula>#REF!="3"</formula>
    </cfRule>
  </conditionalFormatting>
  <conditionalFormatting sqref="AA37">
    <cfRule type="expression" dxfId="75" priority="25">
      <formula>#REF!="x"</formula>
    </cfRule>
  </conditionalFormatting>
  <conditionalFormatting sqref="AA37">
    <cfRule type="expression" dxfId="74" priority="24">
      <formula>#REF!="x"</formula>
    </cfRule>
  </conditionalFormatting>
  <conditionalFormatting sqref="Y39:AB39 AB40">
    <cfRule type="expression" dxfId="73" priority="23">
      <formula>#REF!="x"</formula>
    </cfRule>
  </conditionalFormatting>
  <conditionalFormatting sqref="Y38:AB39 AB40 Y6:AB6 Y41:AB41">
    <cfRule type="expression" dxfId="72" priority="22">
      <formula>#REF!="x"</formula>
    </cfRule>
  </conditionalFormatting>
  <conditionalFormatting sqref="Y8:AA9 Y11:AA12 Y14:AA15 Y17:AA18 Y20:AA21 Y23:AA24 Y26:AA27 Y29:AA30 Y32:AA33 Y35:AA36">
    <cfRule type="expression" dxfId="71" priority="21">
      <formula>#REF!="3"</formula>
    </cfRule>
  </conditionalFormatting>
  <conditionalFormatting sqref="P5 R5 T5 AD5 V5">
    <cfRule type="expression" dxfId="70" priority="20">
      <formula>#REF!="x"</formula>
    </cfRule>
  </conditionalFormatting>
  <conditionalFormatting sqref="H3">
    <cfRule type="expression" dxfId="69" priority="18">
      <formula>#REF!="3"</formula>
    </cfRule>
  </conditionalFormatting>
  <conditionalFormatting sqref="P3">
    <cfRule type="expression" dxfId="68" priority="17">
      <formula>#REF!="3"</formula>
    </cfRule>
  </conditionalFormatting>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D9161605-BAD4-4DB2-9BF1-F5D9DCE612A2}">
            <xm:f>Accueil!$C$12=""</xm:f>
            <x14:dxf>
              <font>
                <color theme="0"/>
              </font>
              <fill>
                <patternFill>
                  <bgColor theme="0"/>
                </patternFill>
              </fill>
              <border>
                <left/>
                <right/>
                <top/>
                <bottom/>
              </border>
            </x14:dxf>
          </x14:cfRule>
          <xm:sqref>AA7</xm:sqref>
        </x14:conditionalFormatting>
        <x14:conditionalFormatting xmlns:xm="http://schemas.microsoft.com/office/excel/2006/main">
          <x14:cfRule type="expression" priority="15" id="{5AB26B90-D3E3-4769-9281-8C50C8E387A6}">
            <xm:f>Accueil!$C$12=""</xm:f>
            <x14:dxf>
              <font>
                <color theme="0"/>
              </font>
              <fill>
                <patternFill>
                  <bgColor theme="0"/>
                </patternFill>
              </fill>
              <border>
                <left/>
                <right/>
                <top/>
                <bottom/>
              </border>
            </x14:dxf>
          </x14:cfRule>
          <xm:sqref>AA10</xm:sqref>
        </x14:conditionalFormatting>
        <x14:conditionalFormatting xmlns:xm="http://schemas.microsoft.com/office/excel/2006/main">
          <x14:cfRule type="expression" priority="14" id="{8DCA1C33-EE5B-4808-B3FB-4B6068299E40}">
            <xm:f>Accueil!$C$12=""</xm:f>
            <x14:dxf>
              <font>
                <color theme="0"/>
              </font>
              <fill>
                <patternFill>
                  <bgColor theme="0"/>
                </patternFill>
              </fill>
              <border>
                <left/>
                <right/>
                <top/>
                <bottom/>
              </border>
            </x14:dxf>
          </x14:cfRule>
          <xm:sqref>AA13</xm:sqref>
        </x14:conditionalFormatting>
        <x14:conditionalFormatting xmlns:xm="http://schemas.microsoft.com/office/excel/2006/main">
          <x14:cfRule type="expression" priority="13" id="{2ADD1124-E38E-4355-A392-D12EED48FDF8}">
            <xm:f>Accueil!$C$12=""</xm:f>
            <x14:dxf>
              <font>
                <color theme="0"/>
              </font>
              <fill>
                <patternFill>
                  <bgColor theme="0"/>
                </patternFill>
              </fill>
              <border>
                <left/>
                <right/>
                <top/>
                <bottom/>
              </border>
            </x14:dxf>
          </x14:cfRule>
          <xm:sqref>AA16</xm:sqref>
        </x14:conditionalFormatting>
        <x14:conditionalFormatting xmlns:xm="http://schemas.microsoft.com/office/excel/2006/main">
          <x14:cfRule type="expression" priority="12" id="{881542A0-8A19-49CF-AA2C-F9EB96431AF6}">
            <xm:f>Accueil!$C$12=""</xm:f>
            <x14:dxf>
              <font>
                <color theme="0"/>
              </font>
              <fill>
                <patternFill>
                  <bgColor theme="0"/>
                </patternFill>
              </fill>
              <border>
                <left/>
                <right/>
                <top/>
                <bottom/>
              </border>
            </x14:dxf>
          </x14:cfRule>
          <xm:sqref>AA19</xm:sqref>
        </x14:conditionalFormatting>
        <x14:conditionalFormatting xmlns:xm="http://schemas.microsoft.com/office/excel/2006/main">
          <x14:cfRule type="expression" priority="11" id="{139022E3-9C04-4C96-BCC0-4FA57594AD65}">
            <xm:f>Accueil!$C$12=""</xm:f>
            <x14:dxf>
              <font>
                <color theme="0"/>
              </font>
              <fill>
                <patternFill>
                  <bgColor theme="0"/>
                </patternFill>
              </fill>
              <border>
                <left/>
                <right/>
                <top/>
                <bottom/>
              </border>
            </x14:dxf>
          </x14:cfRule>
          <xm:sqref>AA22</xm:sqref>
        </x14:conditionalFormatting>
        <x14:conditionalFormatting xmlns:xm="http://schemas.microsoft.com/office/excel/2006/main">
          <x14:cfRule type="expression" priority="10" id="{A632E577-DE64-4C49-84CE-983E63D30CF9}">
            <xm:f>Accueil!$C$12=""</xm:f>
            <x14:dxf>
              <font>
                <color theme="0"/>
              </font>
              <fill>
                <patternFill>
                  <bgColor theme="0"/>
                </patternFill>
              </fill>
              <border>
                <left/>
                <right/>
                <top/>
                <bottom/>
              </border>
            </x14:dxf>
          </x14:cfRule>
          <xm:sqref>AA25</xm:sqref>
        </x14:conditionalFormatting>
        <x14:conditionalFormatting xmlns:xm="http://schemas.microsoft.com/office/excel/2006/main">
          <x14:cfRule type="expression" priority="9" id="{D4B27C09-D007-4388-BDEE-A354BBDFB935}">
            <xm:f>Accueil!$C$12=""</xm:f>
            <x14:dxf>
              <font>
                <color theme="0"/>
              </font>
              <fill>
                <patternFill>
                  <bgColor theme="0"/>
                </patternFill>
              </fill>
              <border>
                <left/>
                <right/>
                <top/>
                <bottom/>
              </border>
            </x14:dxf>
          </x14:cfRule>
          <xm:sqref>AA28</xm:sqref>
        </x14:conditionalFormatting>
        <x14:conditionalFormatting xmlns:xm="http://schemas.microsoft.com/office/excel/2006/main">
          <x14:cfRule type="expression" priority="8" id="{153C35DF-D73B-4597-80CF-6E6D5F11E742}">
            <xm:f>Accueil!$C$12=""</xm:f>
            <x14:dxf>
              <font>
                <color theme="0"/>
              </font>
              <fill>
                <patternFill>
                  <bgColor theme="0"/>
                </patternFill>
              </fill>
              <border>
                <left/>
                <right/>
                <top/>
                <bottom/>
              </border>
            </x14:dxf>
          </x14:cfRule>
          <xm:sqref>AA31</xm:sqref>
        </x14:conditionalFormatting>
        <x14:conditionalFormatting xmlns:xm="http://schemas.microsoft.com/office/excel/2006/main">
          <x14:cfRule type="expression" priority="7" id="{89C0DEAB-E069-4344-93CD-BDF67A7F5715}">
            <xm:f>Accueil!$C$12=""</xm:f>
            <x14:dxf>
              <font>
                <color theme="0"/>
              </font>
              <fill>
                <patternFill>
                  <bgColor theme="0"/>
                </patternFill>
              </fill>
              <border>
                <left/>
                <right/>
                <top/>
                <bottom/>
              </border>
            </x14:dxf>
          </x14:cfRule>
          <xm:sqref>AA34</xm:sqref>
        </x14:conditionalFormatting>
        <x14:conditionalFormatting xmlns:xm="http://schemas.microsoft.com/office/excel/2006/main">
          <x14:cfRule type="expression" priority="6" id="{4365E494-D857-472F-ACB6-DFB8088B94B7}">
            <xm:f>Accueil!$C$12=""</xm:f>
            <x14:dxf>
              <font>
                <color theme="0"/>
              </font>
              <fill>
                <patternFill>
                  <bgColor theme="0"/>
                </patternFill>
              </fill>
              <border>
                <left/>
                <right/>
                <top/>
                <bottom/>
              </border>
            </x14:dxf>
          </x14:cfRule>
          <xm:sqref>O3:AF4 O6:AF41 O5:Y5 AC5:AF5</xm:sqref>
        </x14:conditionalFormatting>
        <x14:conditionalFormatting xmlns:xm="http://schemas.microsoft.com/office/excel/2006/main">
          <x14:cfRule type="expression" priority="4" id="{F8ED58AD-EF43-46B4-90A9-C41999BA536A}">
            <xm:f>Accueil!$C$12=""</xm:f>
            <x14:dxf>
              <font>
                <color theme="0"/>
              </font>
              <fill>
                <patternFill>
                  <bgColor theme="0"/>
                </patternFill>
              </fill>
              <border>
                <left/>
                <right/>
                <top/>
                <bottom/>
              </border>
            </x14:dxf>
          </x14:cfRule>
          <xm:sqref>Z5</xm:sqref>
        </x14:conditionalFormatting>
        <x14:conditionalFormatting xmlns:xm="http://schemas.microsoft.com/office/excel/2006/main">
          <x14:cfRule type="expression" priority="3" id="{87BD4D05-780F-4EAD-9BEE-38C1D237A55D}">
            <xm:f>Accueil!$C$14=UPPER(Textes!$A$43)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2" id="{8D259C0B-7FF5-4DE8-9208-EFA73BAD36F5}">
            <xm:f>Accueil!$C$14=UPPER(Textes!$A$43)</xm:f>
            <x14:dxf>
              <font>
                <color rgb="FFE2E2E2"/>
              </font>
            </x14:dxf>
          </x14:cfRule>
          <xm:sqref>M40 U40 AE40</xm:sqref>
        </x14:conditionalFormatting>
        <x14:conditionalFormatting xmlns:xm="http://schemas.microsoft.com/office/excel/2006/main">
          <x14:cfRule type="expression" priority="1" id="{3C8893B7-AFB2-4F55-862A-5B28DEA6C647}">
            <xm:f>AND(Accueil!$C$12="",Accueil!$C$14=Textes!$A$43)</xm:f>
            <x14:dxf>
              <font>
                <color theme="0"/>
              </font>
              <fill>
                <patternFill>
                  <bgColor theme="0"/>
                </patternFill>
              </fill>
              <border>
                <left/>
                <right/>
                <top/>
                <bottom/>
              </border>
            </x14:dxf>
          </x14:cfRule>
          <xm:sqref>O3:AF41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E24EDAB-CF96-4117-A732-1CB5AE556881}">
          <x14:formula1>
            <xm:f>Textes!$E$3:$E$8</xm:f>
          </x14:formula1>
          <xm:sqref>I7 I10 I13 I16 I19 I22 I25 I28 I40 Q40 Q28 Q25 Q22 Q19 Q16 Q13 Q10 Q7 I31 Q31 I34 Q34 Y31 Y7 Y10 Y13 Y16 Y19 Y22 Y25 Y28 Y34 Y40:Z40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171D-976F-43D8-8D2B-C2575B12B7AD}">
  <sheetPr codeName="Feuil17">
    <pageSetUpPr fitToPage="1"/>
  </sheetPr>
  <dimension ref="A1:CQ329"/>
  <sheetViews>
    <sheetView showGridLines="0" showRowColHeaders="0" zoomScale="75" zoomScaleNormal="75" zoomScaleSheetLayoutView="75" workbookViewId="0">
      <selection activeCell="I7" sqref="I7"/>
    </sheetView>
  </sheetViews>
  <sheetFormatPr baseColWidth="10" defaultColWidth="10.5703125" defaultRowHeight="25.5" customHeight="1" x14ac:dyDescent="0.25"/>
  <cols>
    <col min="1" max="1" width="6.85546875" style="2" customWidth="1"/>
    <col min="2" max="5" width="3.42578125" style="2" customWidth="1"/>
    <col min="6" max="6" width="40.85546875" style="2" customWidth="1"/>
    <col min="7" max="8" width="2.5703125" style="2" customWidth="1"/>
    <col min="9" max="9" width="11.42578125" style="2" customWidth="1"/>
    <col min="10" max="10" width="2.5703125" style="2" customWidth="1"/>
    <col min="11" max="11" width="13.85546875" style="2" customWidth="1"/>
    <col min="12" max="12" width="2.5703125" style="2" customWidth="1"/>
    <col min="13" max="13" width="13.85546875" style="2" customWidth="1"/>
    <col min="14" max="14" width="2.5703125" style="2" customWidth="1"/>
    <col min="15" max="15" width="3.140625" style="2" customWidth="1"/>
    <col min="16" max="16" width="2.5703125" style="2" customWidth="1"/>
    <col min="17" max="17" width="11.42578125" style="2" customWidth="1"/>
    <col min="18" max="18" width="2.5703125" style="2" customWidth="1"/>
    <col min="19" max="19" width="13.85546875" style="2" customWidth="1"/>
    <col min="20" max="20" width="2.5703125" style="2" customWidth="1"/>
    <col min="21" max="21" width="13.85546875" style="2" customWidth="1"/>
    <col min="22" max="22" width="2.5703125" style="2" customWidth="1"/>
    <col min="23" max="23" width="3.140625" style="2" customWidth="1"/>
    <col min="24" max="24" width="2.5703125" style="2" customWidth="1"/>
    <col min="25" max="25" width="11.42578125" style="24" customWidth="1"/>
    <col min="26" max="26" width="2.5703125" style="24" customWidth="1"/>
    <col min="27" max="27" width="6.5703125" style="24" customWidth="1"/>
    <col min="28" max="28" width="2.5703125" style="24" customWidth="1"/>
    <col min="29" max="29" width="13.85546875" style="2" customWidth="1"/>
    <col min="30" max="30" width="2.5703125" style="2" customWidth="1"/>
    <col min="31" max="31" width="13.85546875" style="2" customWidth="1"/>
    <col min="32" max="32" width="2.5703125" style="24" customWidth="1"/>
    <col min="33" max="33" width="6.85546875" style="2" customWidth="1"/>
    <col min="34" max="35" width="10.5703125" style="2" customWidth="1"/>
    <col min="36" max="16384" width="10.5703125" style="2"/>
  </cols>
  <sheetData>
    <row r="1" spans="1:95" ht="45" customHeight="1" x14ac:dyDescent="0.25">
      <c r="A1" s="318"/>
      <c r="B1" s="318"/>
      <c r="C1" s="318"/>
      <c r="D1" s="318"/>
      <c r="E1" s="318"/>
      <c r="F1" s="318"/>
      <c r="G1" s="318"/>
      <c r="H1" s="318"/>
      <c r="I1" s="318"/>
      <c r="J1" s="318"/>
      <c r="K1" s="318"/>
      <c r="L1" s="318"/>
      <c r="M1" s="318"/>
      <c r="N1" s="318"/>
      <c r="O1" s="318"/>
      <c r="P1" s="318"/>
      <c r="Q1" s="318"/>
      <c r="R1" s="318"/>
      <c r="S1" s="318"/>
      <c r="T1" s="318"/>
      <c r="U1" s="318"/>
      <c r="V1" s="318"/>
      <c r="W1" s="318"/>
      <c r="X1" s="318"/>
      <c r="Y1" s="79"/>
      <c r="Z1" s="79"/>
      <c r="AA1" s="79"/>
      <c r="AB1" s="79"/>
      <c r="AC1" s="318"/>
      <c r="AD1" s="318"/>
      <c r="AE1" s="318"/>
      <c r="AF1" s="79"/>
      <c r="AG1" s="318"/>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row>
    <row r="2" spans="1:95" ht="39.950000000000003" customHeight="1" x14ac:dyDescent="0.65">
      <c r="A2" s="1"/>
      <c r="B2" s="1"/>
      <c r="C2" s="467"/>
      <c r="D2" s="467"/>
      <c r="E2" s="467"/>
      <c r="F2" s="467"/>
      <c r="G2" s="1"/>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row>
    <row r="3" spans="1:95" ht="18.95" customHeight="1" x14ac:dyDescent="0.3">
      <c r="A3" s="80"/>
      <c r="B3" s="463" t="str">
        <f>T(Textes!A87)</f>
        <v>Diverses</v>
      </c>
      <c r="C3" s="463"/>
      <c r="D3" s="463"/>
      <c r="E3" s="463"/>
      <c r="F3" s="463"/>
      <c r="G3" s="466"/>
      <c r="H3" s="462" t="str">
        <f>T(Accueil!$C$10)</f>
        <v/>
      </c>
      <c r="I3" s="462"/>
      <c r="J3" s="462"/>
      <c r="K3" s="462"/>
      <c r="L3" s="462"/>
      <c r="M3" s="462"/>
      <c r="N3" s="462"/>
      <c r="O3" s="38"/>
      <c r="P3" s="462" t="str">
        <f>T(Accueil!$C$12)</f>
        <v/>
      </c>
      <c r="Q3" s="462"/>
      <c r="R3" s="462"/>
      <c r="S3" s="462"/>
      <c r="T3" s="462"/>
      <c r="U3" s="462"/>
      <c r="V3" s="462"/>
      <c r="W3" s="38"/>
      <c r="X3" s="462" t="str">
        <f>T(Textes!$A$139)</f>
        <v>Communes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row>
    <row r="4" spans="1:95" ht="18.95" customHeight="1" x14ac:dyDescent="0.25">
      <c r="A4" s="1"/>
      <c r="B4" s="463"/>
      <c r="C4" s="463"/>
      <c r="D4" s="463"/>
      <c r="E4" s="463"/>
      <c r="F4" s="463"/>
      <c r="G4" s="466"/>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row>
    <row r="5" spans="1:95" ht="33" customHeight="1" x14ac:dyDescent="0.25">
      <c r="A5" s="1"/>
      <c r="B5" s="39"/>
      <c r="C5" s="39"/>
      <c r="D5" s="39"/>
      <c r="E5" s="39"/>
      <c r="F5" s="39"/>
      <c r="G5" s="1"/>
      <c r="I5" s="31" t="str">
        <f>UPPER(Textes!A8)</f>
        <v>FRÉQUENCE</v>
      </c>
      <c r="K5" s="31" t="str">
        <f>UPPER(Textes!$A$36)</f>
        <v>AUJOURD'HUI</v>
      </c>
      <c r="L5" s="34"/>
      <c r="M5" s="31" t="str">
        <f>UPPER(Accueil!$C$14)&amp;IF(Accueil!C14=Textes!A39,CHAR(178),"")</f>
        <v>AU DÉCÈS²</v>
      </c>
      <c r="N5" s="35"/>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row>
    <row r="6" spans="1:95" ht="6" customHeight="1" x14ac:dyDescent="0.25">
      <c r="A6" s="1"/>
      <c r="B6" s="39"/>
      <c r="C6" s="39"/>
      <c r="D6" s="39"/>
      <c r="E6" s="39"/>
      <c r="F6" s="39"/>
      <c r="G6" s="1"/>
      <c r="L6" s="32"/>
      <c r="O6" s="1"/>
      <c r="V6" s="25"/>
      <c r="W6" s="1"/>
      <c r="X6" s="32"/>
      <c r="Y6" s="2"/>
      <c r="Z6" s="25"/>
      <c r="AA6" s="25"/>
      <c r="AB6" s="2"/>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row>
    <row r="7" spans="1:95" ht="20.100000000000001" customHeight="1" x14ac:dyDescent="0.3">
      <c r="A7" s="1"/>
      <c r="B7" s="461" t="str">
        <f>T(Textes!A88)</f>
        <v>Tabac / Alcool / Loterie</v>
      </c>
      <c r="C7" s="461"/>
      <c r="D7" s="461"/>
      <c r="E7" s="461"/>
      <c r="F7" s="461"/>
      <c r="G7" s="1"/>
      <c r="I7" s="23" t="s">
        <v>22</v>
      </c>
      <c r="J7" s="319">
        <f>IF(N7=FALSE,VLOOKUP(I7,Textes!$E:$H,4,FALSE),"1")</f>
        <v>12</v>
      </c>
      <c r="K7" s="158"/>
      <c r="L7" s="277"/>
      <c r="M7" s="158"/>
      <c r="N7" s="40" t="b">
        <f>ISBLANK(I7)</f>
        <v>0</v>
      </c>
      <c r="O7" s="115"/>
      <c r="P7" s="108"/>
      <c r="Q7" s="23" t="s">
        <v>22</v>
      </c>
      <c r="R7" s="37">
        <f>IF(V7=FALSE,VLOOKUP(Q7,Textes!$E:$H,4,FALSE),"1")</f>
        <v>12</v>
      </c>
      <c r="S7" s="158"/>
      <c r="T7" s="277"/>
      <c r="U7" s="158"/>
      <c r="V7" s="126" t="b">
        <f>ISBLANK(Q7)</f>
        <v>0</v>
      </c>
      <c r="W7" s="115"/>
      <c r="X7" s="102"/>
      <c r="Y7" s="23" t="s">
        <v>22</v>
      </c>
      <c r="Z7" s="27" t="b">
        <f>ISBLANK(W7)</f>
        <v>1</v>
      </c>
      <c r="AA7" s="137">
        <v>0.5</v>
      </c>
      <c r="AB7" s="121">
        <f>VLOOKUP(Y7,Textes!$E:$H,4,FALSE)</f>
        <v>12</v>
      </c>
      <c r="AC7" s="158"/>
      <c r="AD7" s="277"/>
      <c r="AE7" s="158"/>
      <c r="AF7" s="100"/>
      <c r="AG7" s="80"/>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row>
    <row r="8" spans="1:95" ht="6" customHeight="1" x14ac:dyDescent="0.3">
      <c r="A8" s="1"/>
      <c r="B8" s="197"/>
      <c r="C8" s="198"/>
      <c r="D8" s="196"/>
      <c r="E8" s="199"/>
      <c r="F8" s="196"/>
      <c r="G8" s="309"/>
      <c r="H8" s="311"/>
      <c r="I8" s="96"/>
      <c r="J8" s="320"/>
      <c r="K8" s="279"/>
      <c r="L8" s="279"/>
      <c r="M8" s="280"/>
      <c r="N8" s="125"/>
      <c r="O8" s="117"/>
      <c r="P8" s="118"/>
      <c r="Q8" s="132"/>
      <c r="R8" s="98"/>
      <c r="S8" s="279"/>
      <c r="T8" s="279"/>
      <c r="U8" s="279"/>
      <c r="V8" s="127"/>
      <c r="W8" s="117"/>
      <c r="X8" s="116"/>
      <c r="Y8" s="128"/>
      <c r="Z8" s="122"/>
      <c r="AA8" s="138"/>
      <c r="AB8" s="123"/>
      <c r="AC8" s="279"/>
      <c r="AD8" s="279"/>
      <c r="AE8" s="279"/>
      <c r="AF8" s="100"/>
      <c r="AG8" s="80"/>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row>
    <row r="9" spans="1:95" ht="6" customHeight="1" x14ac:dyDescent="0.3">
      <c r="A9" s="1"/>
      <c r="B9" s="42"/>
      <c r="C9" s="200"/>
      <c r="D9" s="39"/>
      <c r="E9" s="38"/>
      <c r="F9" s="39"/>
      <c r="G9" s="1"/>
      <c r="I9" s="15"/>
      <c r="J9" s="319"/>
      <c r="K9" s="277"/>
      <c r="L9" s="277"/>
      <c r="M9" s="282"/>
      <c r="N9" s="40"/>
      <c r="O9" s="115"/>
      <c r="P9" s="108"/>
      <c r="Q9" s="133"/>
      <c r="R9" s="37"/>
      <c r="S9" s="277"/>
      <c r="T9" s="277"/>
      <c r="U9" s="277"/>
      <c r="V9" s="126"/>
      <c r="W9" s="115"/>
      <c r="X9" s="102"/>
      <c r="Y9" s="129"/>
      <c r="Z9" s="27"/>
      <c r="AA9" s="139"/>
      <c r="AB9" s="124"/>
      <c r="AC9" s="277"/>
      <c r="AD9" s="277"/>
      <c r="AE9" s="277"/>
      <c r="AF9" s="100"/>
      <c r="AG9" s="80"/>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row>
    <row r="10" spans="1:95" ht="20.100000000000001" customHeight="1" x14ac:dyDescent="0.3">
      <c r="A10" s="1"/>
      <c r="B10" s="461" t="str">
        <f>T(Textes!A89)</f>
        <v>Cadeaux</v>
      </c>
      <c r="C10" s="461"/>
      <c r="D10" s="461"/>
      <c r="E10" s="461"/>
      <c r="F10" s="461"/>
      <c r="G10" s="1"/>
      <c r="I10" s="23" t="s">
        <v>22</v>
      </c>
      <c r="J10" s="319">
        <f>IF(N10=FALSE,VLOOKUP(I10,Textes!$E:$H,4,FALSE),"1")</f>
        <v>12</v>
      </c>
      <c r="K10" s="158"/>
      <c r="L10" s="277"/>
      <c r="M10" s="158"/>
      <c r="N10" s="40" t="b">
        <f>ISBLANK(I10)</f>
        <v>0</v>
      </c>
      <c r="O10" s="115"/>
      <c r="P10" s="108"/>
      <c r="Q10" s="23" t="s">
        <v>22</v>
      </c>
      <c r="R10" s="37">
        <f>IF(V10=FALSE,VLOOKUP(Q10,Textes!$E:$H,4,FALSE),"1")</f>
        <v>12</v>
      </c>
      <c r="S10" s="158"/>
      <c r="T10" s="277"/>
      <c r="U10" s="158"/>
      <c r="V10" s="126" t="b">
        <f>ISBLANK(Q10)</f>
        <v>0</v>
      </c>
      <c r="W10" s="115"/>
      <c r="X10" s="102"/>
      <c r="Y10" s="23" t="s">
        <v>22</v>
      </c>
      <c r="Z10" s="27" t="b">
        <f>ISBLANK(W10)</f>
        <v>1</v>
      </c>
      <c r="AA10" s="137">
        <v>0.5</v>
      </c>
      <c r="AB10" s="121">
        <f>VLOOKUP(Y10,Textes!$E:$H,4,FALSE)</f>
        <v>12</v>
      </c>
      <c r="AC10" s="158"/>
      <c r="AD10" s="277"/>
      <c r="AE10" s="158"/>
      <c r="AF10" s="100"/>
      <c r="AG10" s="80"/>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row>
    <row r="11" spans="1:95" ht="6" customHeight="1" x14ac:dyDescent="0.3">
      <c r="A11" s="1"/>
      <c r="B11" s="197"/>
      <c r="C11" s="198"/>
      <c r="D11" s="196"/>
      <c r="E11" s="199"/>
      <c r="F11" s="196"/>
      <c r="G11" s="309"/>
      <c r="H11" s="311"/>
      <c r="I11" s="96"/>
      <c r="J11" s="320"/>
      <c r="K11" s="279"/>
      <c r="L11" s="279"/>
      <c r="M11" s="280"/>
      <c r="N11" s="125"/>
      <c r="O11" s="117"/>
      <c r="P11" s="118"/>
      <c r="Q11" s="132"/>
      <c r="R11" s="98"/>
      <c r="S11" s="279"/>
      <c r="T11" s="279"/>
      <c r="U11" s="279"/>
      <c r="V11" s="127"/>
      <c r="W11" s="117"/>
      <c r="X11" s="116"/>
      <c r="Y11" s="128"/>
      <c r="Z11" s="122"/>
      <c r="AA11" s="138"/>
      <c r="AB11" s="123"/>
      <c r="AC11" s="279"/>
      <c r="AD11" s="279"/>
      <c r="AE11" s="279"/>
      <c r="AF11" s="100"/>
      <c r="AG11" s="80"/>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row>
    <row r="12" spans="1:95" ht="6" customHeight="1" x14ac:dyDescent="0.3">
      <c r="A12" s="1"/>
      <c r="B12" s="42"/>
      <c r="C12" s="200"/>
      <c r="D12" s="39"/>
      <c r="E12" s="38"/>
      <c r="F12" s="39"/>
      <c r="G12" s="1"/>
      <c r="I12" s="15"/>
      <c r="J12" s="319"/>
      <c r="K12" s="277"/>
      <c r="L12" s="277"/>
      <c r="M12" s="282"/>
      <c r="N12" s="40"/>
      <c r="O12" s="115"/>
      <c r="P12" s="108"/>
      <c r="Q12" s="133"/>
      <c r="R12" s="37"/>
      <c r="S12" s="277"/>
      <c r="T12" s="277"/>
      <c r="U12" s="277"/>
      <c r="V12" s="126"/>
      <c r="W12" s="115"/>
      <c r="X12" s="102"/>
      <c r="Y12" s="129"/>
      <c r="Z12" s="27"/>
      <c r="AA12" s="139"/>
      <c r="AB12" s="124"/>
      <c r="AC12" s="277"/>
      <c r="AD12" s="277"/>
      <c r="AE12" s="277"/>
      <c r="AF12" s="100"/>
      <c r="AG12" s="80"/>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row>
    <row r="13" spans="1:95" ht="20.100000000000001" customHeight="1" x14ac:dyDescent="0.3">
      <c r="A13" s="1"/>
      <c r="B13" s="461" t="str">
        <f>T(Textes!A90)</f>
        <v>Argent de poche</v>
      </c>
      <c r="C13" s="461"/>
      <c r="D13" s="461"/>
      <c r="E13" s="461"/>
      <c r="F13" s="461"/>
      <c r="G13" s="1"/>
      <c r="I13" s="23" t="s">
        <v>22</v>
      </c>
      <c r="J13" s="319">
        <f>IF(N13=FALSE,VLOOKUP(I13,Textes!$E:$H,4,FALSE),"1")</f>
        <v>12</v>
      </c>
      <c r="K13" s="158"/>
      <c r="L13" s="277"/>
      <c r="M13" s="158"/>
      <c r="N13" s="40" t="b">
        <f>ISBLANK(I13)</f>
        <v>0</v>
      </c>
      <c r="O13" s="115"/>
      <c r="P13" s="108"/>
      <c r="Q13" s="23" t="s">
        <v>22</v>
      </c>
      <c r="R13" s="37">
        <f>IF(V13=FALSE,VLOOKUP(Q13,Textes!$E:$H,4,FALSE),"1")</f>
        <v>12</v>
      </c>
      <c r="S13" s="158"/>
      <c r="T13" s="277"/>
      <c r="U13" s="158"/>
      <c r="V13" s="126" t="b">
        <f>ISBLANK(Q13)</f>
        <v>0</v>
      </c>
      <c r="W13" s="115"/>
      <c r="X13" s="102"/>
      <c r="Y13" s="23" t="s">
        <v>22</v>
      </c>
      <c r="Z13" s="27" t="b">
        <f>ISBLANK(W13)</f>
        <v>1</v>
      </c>
      <c r="AA13" s="137">
        <v>0.5</v>
      </c>
      <c r="AB13" s="121">
        <f>VLOOKUP(Y13,Textes!$E:$H,4,FALSE)</f>
        <v>12</v>
      </c>
      <c r="AC13" s="158"/>
      <c r="AD13" s="277"/>
      <c r="AE13" s="158"/>
      <c r="AF13" s="100"/>
      <c r="AG13" s="80"/>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row>
    <row r="14" spans="1:95" ht="6" customHeight="1" x14ac:dyDescent="0.3">
      <c r="A14" s="1"/>
      <c r="B14" s="197"/>
      <c r="C14" s="198"/>
      <c r="D14" s="196"/>
      <c r="E14" s="199"/>
      <c r="F14" s="196"/>
      <c r="G14" s="309"/>
      <c r="H14" s="311"/>
      <c r="I14" s="96"/>
      <c r="J14" s="320"/>
      <c r="K14" s="279"/>
      <c r="L14" s="279"/>
      <c r="M14" s="280"/>
      <c r="N14" s="125"/>
      <c r="O14" s="117"/>
      <c r="P14" s="118"/>
      <c r="Q14" s="132"/>
      <c r="R14" s="98"/>
      <c r="S14" s="279"/>
      <c r="T14" s="279"/>
      <c r="U14" s="279"/>
      <c r="V14" s="127"/>
      <c r="W14" s="117"/>
      <c r="X14" s="116"/>
      <c r="Y14" s="128"/>
      <c r="Z14" s="122"/>
      <c r="AA14" s="138"/>
      <c r="AB14" s="123"/>
      <c r="AC14" s="279"/>
      <c r="AD14" s="279"/>
      <c r="AE14" s="279"/>
      <c r="AF14" s="100"/>
      <c r="AG14" s="80"/>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row>
    <row r="15" spans="1:95" ht="6" customHeight="1" x14ac:dyDescent="0.3">
      <c r="A15" s="1"/>
      <c r="B15" s="42"/>
      <c r="C15" s="200"/>
      <c r="D15" s="39"/>
      <c r="E15" s="38"/>
      <c r="F15" s="39"/>
      <c r="G15" s="1"/>
      <c r="I15" s="15"/>
      <c r="J15" s="319"/>
      <c r="K15" s="277"/>
      <c r="L15" s="277"/>
      <c r="M15" s="282"/>
      <c r="N15" s="40"/>
      <c r="O15" s="115"/>
      <c r="P15" s="108"/>
      <c r="Q15" s="133"/>
      <c r="R15" s="37"/>
      <c r="S15" s="277"/>
      <c r="T15" s="277"/>
      <c r="U15" s="277"/>
      <c r="V15" s="126"/>
      <c r="W15" s="115"/>
      <c r="X15" s="102"/>
      <c r="Y15" s="129"/>
      <c r="Z15" s="27"/>
      <c r="AA15" s="139"/>
      <c r="AB15" s="124"/>
      <c r="AC15" s="277"/>
      <c r="AD15" s="277"/>
      <c r="AE15" s="277"/>
      <c r="AF15" s="100"/>
      <c r="AG15" s="80"/>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row>
    <row r="16" spans="1:95" ht="20.100000000000001" customHeight="1" x14ac:dyDescent="0.3">
      <c r="A16" s="1"/>
      <c r="B16" s="461" t="str">
        <f>T(Textes!A91)</f>
        <v>Don</v>
      </c>
      <c r="C16" s="461"/>
      <c r="D16" s="461"/>
      <c r="E16" s="461"/>
      <c r="F16" s="461"/>
      <c r="G16" s="1"/>
      <c r="I16" s="23" t="s">
        <v>22</v>
      </c>
      <c r="J16" s="319">
        <f>IF(N16=FALSE,VLOOKUP(I16,Textes!$E:$H,4,FALSE),"1")</f>
        <v>12</v>
      </c>
      <c r="K16" s="158"/>
      <c r="L16" s="277"/>
      <c r="M16" s="158"/>
      <c r="N16" s="40" t="b">
        <f>ISBLANK(I16)</f>
        <v>0</v>
      </c>
      <c r="O16" s="115"/>
      <c r="P16" s="108"/>
      <c r="Q16" s="23" t="s">
        <v>22</v>
      </c>
      <c r="R16" s="37">
        <f>IF(V16=FALSE,VLOOKUP(Q16,Textes!$E:$H,4,FALSE),"1")</f>
        <v>12</v>
      </c>
      <c r="S16" s="158"/>
      <c r="T16" s="277"/>
      <c r="U16" s="158"/>
      <c r="V16" s="126" t="b">
        <f>ISBLANK(Q16)</f>
        <v>0</v>
      </c>
      <c r="W16" s="115"/>
      <c r="X16" s="102"/>
      <c r="Y16" s="23" t="s">
        <v>22</v>
      </c>
      <c r="Z16" s="27" t="b">
        <f>ISBLANK(W16)</f>
        <v>1</v>
      </c>
      <c r="AA16" s="137">
        <v>0.5</v>
      </c>
      <c r="AB16" s="121">
        <f>VLOOKUP(Y16,Textes!$E:$H,4,FALSE)</f>
        <v>12</v>
      </c>
      <c r="AC16" s="158"/>
      <c r="AD16" s="277"/>
      <c r="AE16" s="158"/>
      <c r="AF16" s="100"/>
      <c r="AG16" s="80"/>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row>
    <row r="17" spans="1:95" ht="6" customHeight="1" x14ac:dyDescent="0.3">
      <c r="A17" s="1"/>
      <c r="B17" s="197"/>
      <c r="C17" s="198"/>
      <c r="D17" s="196"/>
      <c r="E17" s="199"/>
      <c r="F17" s="196"/>
      <c r="G17" s="309"/>
      <c r="H17" s="311"/>
      <c r="I17" s="96"/>
      <c r="J17" s="320"/>
      <c r="K17" s="279"/>
      <c r="L17" s="279"/>
      <c r="M17" s="280"/>
      <c r="N17" s="125"/>
      <c r="O17" s="117"/>
      <c r="P17" s="118"/>
      <c r="Q17" s="132"/>
      <c r="R17" s="98"/>
      <c r="S17" s="279"/>
      <c r="T17" s="279"/>
      <c r="U17" s="279"/>
      <c r="V17" s="127"/>
      <c r="W17" s="117"/>
      <c r="X17" s="116"/>
      <c r="Y17" s="128"/>
      <c r="Z17" s="122"/>
      <c r="AA17" s="138"/>
      <c r="AB17" s="123"/>
      <c r="AC17" s="279"/>
      <c r="AD17" s="279"/>
      <c r="AE17" s="279"/>
      <c r="AF17" s="100"/>
      <c r="AG17" s="80"/>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row>
    <row r="18" spans="1:95" ht="6" customHeight="1" x14ac:dyDescent="0.3">
      <c r="A18" s="1"/>
      <c r="B18" s="42"/>
      <c r="C18" s="200"/>
      <c r="D18" s="39"/>
      <c r="E18" s="38"/>
      <c r="F18" s="39"/>
      <c r="G18" s="1"/>
      <c r="I18" s="15"/>
      <c r="J18" s="319"/>
      <c r="K18" s="277"/>
      <c r="L18" s="277"/>
      <c r="M18" s="282"/>
      <c r="N18" s="40"/>
      <c r="O18" s="115"/>
      <c r="P18" s="108"/>
      <c r="Q18" s="133"/>
      <c r="R18" s="37"/>
      <c r="S18" s="277"/>
      <c r="T18" s="277"/>
      <c r="U18" s="277"/>
      <c r="V18" s="126"/>
      <c r="W18" s="115"/>
      <c r="X18" s="102"/>
      <c r="Y18" s="129"/>
      <c r="Z18" s="27"/>
      <c r="AA18" s="139"/>
      <c r="AB18" s="124"/>
      <c r="AC18" s="277"/>
      <c r="AD18" s="277"/>
      <c r="AE18" s="277"/>
      <c r="AF18" s="100"/>
      <c r="AG18" s="80"/>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row>
    <row r="19" spans="1:95" ht="20.100000000000001" customHeight="1" x14ac:dyDescent="0.3">
      <c r="A19" s="1"/>
      <c r="B19" s="461" t="str">
        <f>T(Textes!A92)</f>
        <v>Animaux</v>
      </c>
      <c r="C19" s="461"/>
      <c r="D19" s="461"/>
      <c r="E19" s="461"/>
      <c r="F19" s="461"/>
      <c r="G19" s="1"/>
      <c r="I19" s="23" t="s">
        <v>22</v>
      </c>
      <c r="J19" s="319">
        <f>IF(N19=FALSE,VLOOKUP(I19,Textes!$E:$H,4,FALSE),"1")</f>
        <v>12</v>
      </c>
      <c r="K19" s="158"/>
      <c r="L19" s="277"/>
      <c r="M19" s="158"/>
      <c r="N19" s="40" t="b">
        <f>ISBLANK(I19)</f>
        <v>0</v>
      </c>
      <c r="O19" s="115"/>
      <c r="P19" s="108"/>
      <c r="Q19" s="23" t="s">
        <v>22</v>
      </c>
      <c r="R19" s="37">
        <f>IF(V19=FALSE,VLOOKUP(Q19,Textes!$E:$H,4,FALSE),"1")</f>
        <v>12</v>
      </c>
      <c r="S19" s="158"/>
      <c r="T19" s="277"/>
      <c r="U19" s="158"/>
      <c r="V19" s="126" t="b">
        <f>ISBLANK(Q19)</f>
        <v>0</v>
      </c>
      <c r="W19" s="115"/>
      <c r="X19" s="102"/>
      <c r="Y19" s="23" t="s">
        <v>22</v>
      </c>
      <c r="Z19" s="27" t="b">
        <f>ISBLANK(W19)</f>
        <v>1</v>
      </c>
      <c r="AA19" s="137">
        <v>0.5</v>
      </c>
      <c r="AB19" s="121">
        <f>VLOOKUP(Y19,Textes!$E:$H,4,FALSE)</f>
        <v>12</v>
      </c>
      <c r="AC19" s="158"/>
      <c r="AD19" s="277"/>
      <c r="AE19" s="158"/>
      <c r="AF19" s="100"/>
      <c r="AG19" s="80"/>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row>
    <row r="20" spans="1:95" ht="6" customHeight="1" x14ac:dyDescent="0.3">
      <c r="A20" s="1"/>
      <c r="B20" s="197"/>
      <c r="C20" s="198"/>
      <c r="D20" s="196"/>
      <c r="E20" s="199"/>
      <c r="F20" s="196"/>
      <c r="G20" s="309"/>
      <c r="H20" s="311"/>
      <c r="I20" s="96"/>
      <c r="J20" s="320"/>
      <c r="K20" s="279"/>
      <c r="L20" s="279"/>
      <c r="M20" s="280"/>
      <c r="N20" s="125"/>
      <c r="O20" s="117"/>
      <c r="P20" s="118"/>
      <c r="Q20" s="132"/>
      <c r="R20" s="98"/>
      <c r="S20" s="279"/>
      <c r="T20" s="279"/>
      <c r="U20" s="279"/>
      <c r="V20" s="127"/>
      <c r="W20" s="117"/>
      <c r="X20" s="116"/>
      <c r="Y20" s="128"/>
      <c r="Z20" s="122"/>
      <c r="AA20" s="138"/>
      <c r="AB20" s="123"/>
      <c r="AC20" s="279"/>
      <c r="AD20" s="279"/>
      <c r="AE20" s="279"/>
      <c r="AF20" s="100"/>
      <c r="AG20" s="80"/>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row>
    <row r="21" spans="1:95" ht="6" customHeight="1" x14ac:dyDescent="0.3">
      <c r="A21" s="1"/>
      <c r="B21" s="42"/>
      <c r="C21" s="200"/>
      <c r="D21" s="39"/>
      <c r="E21" s="38"/>
      <c r="F21" s="39"/>
      <c r="G21" s="1"/>
      <c r="I21" s="15"/>
      <c r="J21" s="319"/>
      <c r="K21" s="277"/>
      <c r="L21" s="277"/>
      <c r="M21" s="282"/>
      <c r="N21" s="40"/>
      <c r="O21" s="115"/>
      <c r="P21" s="108"/>
      <c r="Q21" s="133"/>
      <c r="R21" s="37"/>
      <c r="S21" s="277"/>
      <c r="T21" s="277"/>
      <c r="U21" s="277"/>
      <c r="V21" s="126"/>
      <c r="W21" s="115"/>
      <c r="X21" s="102"/>
      <c r="Y21" s="129"/>
      <c r="Z21" s="27"/>
      <c r="AA21" s="139"/>
      <c r="AB21" s="124"/>
      <c r="AC21" s="277"/>
      <c r="AD21" s="277"/>
      <c r="AE21" s="277"/>
      <c r="AF21" s="100"/>
      <c r="AG21" s="80"/>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row>
    <row r="22" spans="1:95" ht="20.100000000000001" customHeight="1" x14ac:dyDescent="0.3">
      <c r="A22" s="1"/>
      <c r="B22" s="461" t="str">
        <f>T(Textes!A93)</f>
        <v>Imprévus</v>
      </c>
      <c r="C22" s="461"/>
      <c r="D22" s="461"/>
      <c r="E22" s="461"/>
      <c r="F22" s="461"/>
      <c r="G22" s="1"/>
      <c r="I22" s="23" t="s">
        <v>22</v>
      </c>
      <c r="J22" s="319">
        <f>IF(N22=FALSE,VLOOKUP(I22,Textes!$E:$H,4,FALSE),"1")</f>
        <v>12</v>
      </c>
      <c r="K22" s="158"/>
      <c r="L22" s="277"/>
      <c r="M22" s="158"/>
      <c r="N22" s="40" t="b">
        <f>ISBLANK(I22)</f>
        <v>0</v>
      </c>
      <c r="O22" s="115"/>
      <c r="P22" s="108"/>
      <c r="Q22" s="23" t="s">
        <v>22</v>
      </c>
      <c r="R22" s="37">
        <f>IF(V22=FALSE,VLOOKUP(Q22,Textes!$E:$H,4,FALSE),"1")</f>
        <v>12</v>
      </c>
      <c r="S22" s="158"/>
      <c r="T22" s="277"/>
      <c r="U22" s="158"/>
      <c r="V22" s="126" t="b">
        <f>ISBLANK(Q22)</f>
        <v>0</v>
      </c>
      <c r="W22" s="115"/>
      <c r="X22" s="102"/>
      <c r="Y22" s="23" t="s">
        <v>22</v>
      </c>
      <c r="Z22" s="27" t="b">
        <f>ISBLANK(W22)</f>
        <v>1</v>
      </c>
      <c r="AA22" s="137">
        <v>0.5</v>
      </c>
      <c r="AB22" s="121">
        <f>VLOOKUP(Y22,Textes!$E:$H,4,FALSE)</f>
        <v>12</v>
      </c>
      <c r="AC22" s="158"/>
      <c r="AD22" s="277"/>
      <c r="AE22" s="158"/>
      <c r="AF22" s="100"/>
      <c r="AG22" s="80"/>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row>
    <row r="23" spans="1:95" ht="6" customHeight="1" x14ac:dyDescent="0.3">
      <c r="A23" s="1"/>
      <c r="B23" s="197"/>
      <c r="C23" s="198"/>
      <c r="D23" s="196"/>
      <c r="E23" s="199"/>
      <c r="F23" s="196"/>
      <c r="G23" s="309"/>
      <c r="H23" s="311"/>
      <c r="I23" s="96"/>
      <c r="J23" s="320"/>
      <c r="K23" s="279"/>
      <c r="L23" s="279"/>
      <c r="M23" s="280"/>
      <c r="N23" s="125"/>
      <c r="O23" s="117"/>
      <c r="P23" s="118"/>
      <c r="Q23" s="132"/>
      <c r="R23" s="98"/>
      <c r="S23" s="279"/>
      <c r="T23" s="279"/>
      <c r="U23" s="279"/>
      <c r="V23" s="127"/>
      <c r="W23" s="117"/>
      <c r="X23" s="116"/>
      <c r="Y23" s="128"/>
      <c r="Z23" s="122"/>
      <c r="AA23" s="138"/>
      <c r="AB23" s="123"/>
      <c r="AC23" s="279"/>
      <c r="AD23" s="279"/>
      <c r="AE23" s="279"/>
      <c r="AF23" s="100"/>
      <c r="AG23" s="80"/>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row>
    <row r="24" spans="1:95" ht="6" customHeight="1" x14ac:dyDescent="0.3">
      <c r="A24" s="1"/>
      <c r="B24" s="42"/>
      <c r="C24" s="200"/>
      <c r="D24" s="39"/>
      <c r="E24" s="38"/>
      <c r="F24" s="39"/>
      <c r="G24" s="1"/>
      <c r="I24" s="15"/>
      <c r="J24" s="319"/>
      <c r="K24" s="277"/>
      <c r="L24" s="277"/>
      <c r="M24" s="282"/>
      <c r="N24" s="40"/>
      <c r="O24" s="115"/>
      <c r="P24" s="108"/>
      <c r="Q24" s="133"/>
      <c r="R24" s="37"/>
      <c r="S24" s="277"/>
      <c r="T24" s="277"/>
      <c r="U24" s="277"/>
      <c r="V24" s="126"/>
      <c r="W24" s="115"/>
      <c r="X24" s="102"/>
      <c r="Y24" s="129"/>
      <c r="Z24" s="27"/>
      <c r="AA24" s="139"/>
      <c r="AB24" s="124"/>
      <c r="AC24" s="277"/>
      <c r="AD24" s="277"/>
      <c r="AE24" s="277"/>
      <c r="AF24" s="100"/>
      <c r="AG24" s="80"/>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row>
    <row r="25" spans="1:95" ht="20.100000000000001" customHeight="1" x14ac:dyDescent="0.3">
      <c r="A25" s="1"/>
      <c r="B25" s="461" t="str">
        <f>T(Textes!A34)</f>
        <v>Autres :</v>
      </c>
      <c r="C25" s="461"/>
      <c r="D25" s="461"/>
      <c r="E25" s="461"/>
      <c r="F25" s="202"/>
      <c r="G25" s="1"/>
      <c r="I25" s="23" t="s">
        <v>22</v>
      </c>
      <c r="J25" s="319">
        <f>IF(N25=FALSE,VLOOKUP(I25,Textes!$E:$H,4,FALSE),"1")</f>
        <v>12</v>
      </c>
      <c r="K25" s="158"/>
      <c r="L25" s="277"/>
      <c r="M25" s="158"/>
      <c r="N25" s="40" t="b">
        <f>ISBLANK(I25)</f>
        <v>0</v>
      </c>
      <c r="O25" s="115"/>
      <c r="P25" s="108"/>
      <c r="Q25" s="23" t="s">
        <v>22</v>
      </c>
      <c r="R25" s="37">
        <f>IF(V25=FALSE,VLOOKUP(Q25,Textes!$E:$H,4,FALSE),"1")</f>
        <v>12</v>
      </c>
      <c r="S25" s="158"/>
      <c r="T25" s="277"/>
      <c r="U25" s="158"/>
      <c r="V25" s="126" t="b">
        <f>ISBLANK(Q25)</f>
        <v>0</v>
      </c>
      <c r="W25" s="115"/>
      <c r="X25" s="102"/>
      <c r="Y25" s="23" t="s">
        <v>22</v>
      </c>
      <c r="Z25" s="27" t="b">
        <f>ISBLANK(W25)</f>
        <v>1</v>
      </c>
      <c r="AA25" s="137">
        <v>0.5</v>
      </c>
      <c r="AB25" s="121">
        <f>VLOOKUP(Y25,Textes!$E:$H,4,FALSE)</f>
        <v>12</v>
      </c>
      <c r="AC25" s="158"/>
      <c r="AD25" s="277"/>
      <c r="AE25" s="158"/>
      <c r="AF25" s="100"/>
      <c r="AG25" s="80"/>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row>
    <row r="26" spans="1:95" ht="6" customHeight="1" x14ac:dyDescent="0.3">
      <c r="A26" s="1"/>
      <c r="B26" s="197"/>
      <c r="C26" s="198"/>
      <c r="D26" s="196"/>
      <c r="E26" s="199"/>
      <c r="F26" s="196"/>
      <c r="G26" s="309"/>
      <c r="H26" s="311"/>
      <c r="I26" s="96"/>
      <c r="J26" s="320"/>
      <c r="K26" s="279"/>
      <c r="L26" s="279"/>
      <c r="M26" s="280"/>
      <c r="N26" s="125"/>
      <c r="O26" s="117"/>
      <c r="P26" s="118"/>
      <c r="Q26" s="132"/>
      <c r="R26" s="98"/>
      <c r="S26" s="279"/>
      <c r="T26" s="279"/>
      <c r="U26" s="279"/>
      <c r="V26" s="127"/>
      <c r="W26" s="117"/>
      <c r="X26" s="116"/>
      <c r="Y26" s="128"/>
      <c r="Z26" s="122"/>
      <c r="AA26" s="138"/>
      <c r="AB26" s="123"/>
      <c r="AC26" s="279"/>
      <c r="AD26" s="279"/>
      <c r="AE26" s="279"/>
      <c r="AF26" s="100"/>
      <c r="AG26" s="80"/>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row>
    <row r="27" spans="1:95" ht="6" customHeight="1" x14ac:dyDescent="0.3">
      <c r="A27" s="1"/>
      <c r="B27" s="42"/>
      <c r="C27" s="200"/>
      <c r="D27" s="39"/>
      <c r="E27" s="38"/>
      <c r="F27" s="39"/>
      <c r="G27" s="1"/>
      <c r="I27" s="15"/>
      <c r="J27" s="319"/>
      <c r="K27" s="277"/>
      <c r="L27" s="277"/>
      <c r="M27" s="282"/>
      <c r="N27" s="40"/>
      <c r="O27" s="115"/>
      <c r="P27" s="108"/>
      <c r="Q27" s="133"/>
      <c r="R27" s="37"/>
      <c r="S27" s="277"/>
      <c r="T27" s="277"/>
      <c r="U27" s="277"/>
      <c r="V27" s="126"/>
      <c r="W27" s="115"/>
      <c r="X27" s="102"/>
      <c r="Y27" s="129"/>
      <c r="Z27" s="27"/>
      <c r="AA27" s="139"/>
      <c r="AB27" s="124"/>
      <c r="AC27" s="277"/>
      <c r="AD27" s="277"/>
      <c r="AE27" s="277"/>
      <c r="AF27" s="100"/>
      <c r="AG27" s="80"/>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row>
    <row r="28" spans="1:95" ht="20.100000000000001" customHeight="1" x14ac:dyDescent="0.3">
      <c r="A28" s="1"/>
      <c r="B28" s="461" t="str">
        <f>T(Textes!A34)</f>
        <v>Autres :</v>
      </c>
      <c r="C28" s="461"/>
      <c r="D28" s="461"/>
      <c r="E28" s="461"/>
      <c r="F28" s="202"/>
      <c r="G28" s="1"/>
      <c r="I28" s="23" t="s">
        <v>22</v>
      </c>
      <c r="J28" s="319">
        <f>IF(N28=FALSE,VLOOKUP(I28,Textes!$E:$H,4,FALSE),"1")</f>
        <v>12</v>
      </c>
      <c r="K28" s="158"/>
      <c r="L28" s="277"/>
      <c r="M28" s="158"/>
      <c r="N28" s="40" t="b">
        <f>ISBLANK(I28)</f>
        <v>0</v>
      </c>
      <c r="O28" s="115"/>
      <c r="P28" s="108"/>
      <c r="Q28" s="23" t="s">
        <v>22</v>
      </c>
      <c r="R28" s="37">
        <f>IF(V28=FALSE,VLOOKUP(Q28,Textes!$E:$H,4,FALSE),"1")</f>
        <v>12</v>
      </c>
      <c r="S28" s="158"/>
      <c r="T28" s="277"/>
      <c r="U28" s="158"/>
      <c r="V28" s="126" t="b">
        <f>ISBLANK(#REF!)</f>
        <v>0</v>
      </c>
      <c r="W28" s="115"/>
      <c r="X28" s="102"/>
      <c r="Y28" s="23" t="s">
        <v>22</v>
      </c>
      <c r="Z28" s="27" t="b">
        <f>ISBLANK(W28)</f>
        <v>1</v>
      </c>
      <c r="AA28" s="137">
        <v>0.5</v>
      </c>
      <c r="AB28" s="121">
        <f>VLOOKUP(Y28,Textes!$E:$H,4,FALSE)</f>
        <v>12</v>
      </c>
      <c r="AC28" s="158"/>
      <c r="AD28" s="277"/>
      <c r="AE28" s="158"/>
      <c r="AF28" s="100"/>
      <c r="AG28" s="80"/>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row>
    <row r="29" spans="1:95" ht="6" customHeight="1" x14ac:dyDescent="0.3">
      <c r="A29" s="1"/>
      <c r="B29" s="196"/>
      <c r="C29" s="198"/>
      <c r="D29" s="196"/>
      <c r="E29" s="196"/>
      <c r="F29" s="196"/>
      <c r="G29" s="309"/>
      <c r="H29" s="311"/>
      <c r="I29" s="98"/>
      <c r="J29" s="312"/>
      <c r="K29" s="279"/>
      <c r="L29" s="279"/>
      <c r="M29" s="280"/>
      <c r="N29" s="125"/>
      <c r="O29" s="117"/>
      <c r="P29" s="118"/>
      <c r="Q29" s="132"/>
      <c r="R29" s="98"/>
      <c r="S29" s="279"/>
      <c r="T29" s="279"/>
      <c r="U29" s="279"/>
      <c r="V29" s="127"/>
      <c r="W29" s="117"/>
      <c r="X29" s="116"/>
      <c r="Y29" s="128"/>
      <c r="Z29" s="122"/>
      <c r="AA29" s="138"/>
      <c r="AB29" s="123"/>
      <c r="AC29" s="279"/>
      <c r="AD29" s="279"/>
      <c r="AE29" s="279"/>
      <c r="AF29" s="100"/>
      <c r="AG29" s="80"/>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row>
    <row r="30" spans="1:95" ht="6" customHeight="1" x14ac:dyDescent="0.3">
      <c r="A30" s="1"/>
      <c r="B30" s="39"/>
      <c r="C30" s="200"/>
      <c r="D30" s="39"/>
      <c r="E30" s="39"/>
      <c r="F30" s="39"/>
      <c r="G30" s="1"/>
      <c r="I30" s="37"/>
      <c r="J30" s="25"/>
      <c r="K30" s="277"/>
      <c r="L30" s="277"/>
      <c r="M30" s="282"/>
      <c r="N30" s="40"/>
      <c r="O30" s="115"/>
      <c r="P30" s="108"/>
      <c r="Q30" s="133"/>
      <c r="R30" s="37"/>
      <c r="S30" s="277"/>
      <c r="T30" s="277"/>
      <c r="U30" s="277"/>
      <c r="V30" s="126"/>
      <c r="W30" s="115"/>
      <c r="X30" s="102"/>
      <c r="Y30" s="129"/>
      <c r="Z30" s="27"/>
      <c r="AA30" s="139"/>
      <c r="AB30" s="124"/>
      <c r="AC30" s="277"/>
      <c r="AD30" s="277"/>
      <c r="AE30" s="277"/>
      <c r="AF30" s="100"/>
      <c r="AG30" s="80"/>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row>
    <row r="31" spans="1:95" ht="20.100000000000001" customHeight="1" x14ac:dyDescent="0.3">
      <c r="A31" s="1"/>
      <c r="B31" s="461" t="str">
        <f>T(Textes!A34)</f>
        <v>Autres :</v>
      </c>
      <c r="C31" s="461"/>
      <c r="D31" s="461"/>
      <c r="E31" s="461"/>
      <c r="F31" s="202"/>
      <c r="G31" s="1"/>
      <c r="I31" s="23" t="s">
        <v>22</v>
      </c>
      <c r="J31" s="319">
        <f>IF(N31=FALSE,VLOOKUP(I31,Textes!$E:$H,4,FALSE),"1")</f>
        <v>12</v>
      </c>
      <c r="K31" s="158"/>
      <c r="L31" s="277"/>
      <c r="M31" s="158"/>
      <c r="N31" s="40" t="b">
        <f>ISBLANK(I31)</f>
        <v>0</v>
      </c>
      <c r="O31" s="115"/>
      <c r="P31" s="108"/>
      <c r="Q31" s="23" t="s">
        <v>22</v>
      </c>
      <c r="R31" s="37">
        <f>IF(V31=FALSE,VLOOKUP(Q31,Textes!$E:$H,4,FALSE),"1")</f>
        <v>12</v>
      </c>
      <c r="S31" s="158"/>
      <c r="T31" s="277"/>
      <c r="U31" s="158"/>
      <c r="V31" s="126" t="b">
        <f>ISBLANK(#REF!)</f>
        <v>0</v>
      </c>
      <c r="W31" s="115"/>
      <c r="X31" s="102"/>
      <c r="Y31" s="23" t="s">
        <v>22</v>
      </c>
      <c r="Z31" s="27" t="b">
        <f>ISBLANK(W31)</f>
        <v>1</v>
      </c>
      <c r="AA31" s="137">
        <v>0.5</v>
      </c>
      <c r="AB31" s="121">
        <f>VLOOKUP(Y31,Textes!$E:$H,4,FALSE)</f>
        <v>12</v>
      </c>
      <c r="AC31" s="158"/>
      <c r="AD31" s="277"/>
      <c r="AE31" s="158"/>
      <c r="AF31" s="100"/>
      <c r="AG31" s="80"/>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row>
    <row r="32" spans="1:95" ht="6" customHeight="1" x14ac:dyDescent="0.3">
      <c r="A32" s="1"/>
      <c r="B32" s="39"/>
      <c r="C32" s="201"/>
      <c r="D32" s="201"/>
      <c r="E32" s="201"/>
      <c r="F32" s="42"/>
      <c r="G32" s="1"/>
      <c r="I32" s="37"/>
      <c r="J32" s="25"/>
      <c r="K32" s="170"/>
      <c r="L32" s="170"/>
      <c r="M32" s="171"/>
      <c r="N32" s="40"/>
      <c r="O32" s="115"/>
      <c r="P32" s="108"/>
      <c r="Q32" s="99"/>
      <c r="R32" s="37"/>
      <c r="S32" s="165"/>
      <c r="T32" s="170"/>
      <c r="U32" s="165"/>
      <c r="V32" s="126"/>
      <c r="W32" s="115"/>
      <c r="X32" s="102"/>
      <c r="Y32" s="99"/>
      <c r="Z32" s="104"/>
      <c r="AA32" s="104"/>
      <c r="AB32" s="103"/>
      <c r="AC32" s="170"/>
      <c r="AD32" s="170"/>
      <c r="AE32" s="165"/>
      <c r="AF32" s="104"/>
      <c r="AG32" s="80"/>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row>
    <row r="33" spans="1:95" ht="6" customHeight="1" x14ac:dyDescent="0.3">
      <c r="A33" s="1"/>
      <c r="B33" s="39"/>
      <c r="C33" s="201"/>
      <c r="D33" s="201"/>
      <c r="E33" s="201"/>
      <c r="F33" s="42"/>
      <c r="G33" s="1"/>
      <c r="I33" s="37"/>
      <c r="J33" s="25"/>
      <c r="K33" s="170"/>
      <c r="L33" s="170"/>
      <c r="M33" s="171"/>
      <c r="N33" s="40"/>
      <c r="O33" s="115"/>
      <c r="P33" s="108"/>
      <c r="Q33" s="99"/>
      <c r="R33" s="108"/>
      <c r="S33" s="165"/>
      <c r="T33" s="170"/>
      <c r="U33" s="165"/>
      <c r="V33" s="106"/>
      <c r="W33" s="115"/>
      <c r="X33" s="102"/>
      <c r="Y33" s="99"/>
      <c r="Z33" s="104"/>
      <c r="AA33" s="104"/>
      <c r="AB33" s="103"/>
      <c r="AC33" s="170"/>
      <c r="AD33" s="170"/>
      <c r="AE33" s="165"/>
      <c r="AF33" s="104"/>
      <c r="AG33" s="80"/>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row>
    <row r="34" spans="1:95" ht="19.5" customHeight="1" x14ac:dyDescent="0.3">
      <c r="A34" s="1"/>
      <c r="B34" s="39"/>
      <c r="C34" s="39"/>
      <c r="D34" s="39"/>
      <c r="E34" s="39"/>
      <c r="F34" s="203"/>
      <c r="G34" s="1"/>
      <c r="I34" s="37"/>
      <c r="J34" s="25"/>
      <c r="K34" s="170"/>
      <c r="L34" s="170"/>
      <c r="M34" s="171"/>
      <c r="N34" s="126"/>
      <c r="O34" s="119"/>
      <c r="P34" s="106"/>
      <c r="Q34" s="134"/>
      <c r="R34" s="106"/>
      <c r="S34" s="170"/>
      <c r="T34" s="170"/>
      <c r="U34" s="170"/>
      <c r="V34" s="114"/>
      <c r="W34" s="119"/>
      <c r="X34" s="105"/>
      <c r="Y34" s="135"/>
      <c r="Z34" s="104"/>
      <c r="AA34" s="105"/>
      <c r="AB34" s="105"/>
      <c r="AC34" s="170"/>
      <c r="AD34" s="170"/>
      <c r="AE34" s="170"/>
      <c r="AF34" s="104"/>
      <c r="AG34" s="80"/>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row>
    <row r="35" spans="1:95" ht="6" customHeight="1" x14ac:dyDescent="0.3">
      <c r="A35" s="1"/>
      <c r="B35" s="39"/>
      <c r="C35" s="39"/>
      <c r="D35" s="39"/>
      <c r="E35" s="39"/>
      <c r="F35" s="203"/>
      <c r="G35" s="1"/>
      <c r="I35" s="37"/>
      <c r="J35" s="25"/>
      <c r="K35" s="170"/>
      <c r="L35" s="170"/>
      <c r="M35" s="171"/>
      <c r="N35" s="106"/>
      <c r="O35" s="119"/>
      <c r="P35" s="106"/>
      <c r="Q35" s="134"/>
      <c r="R35" s="106"/>
      <c r="S35" s="170"/>
      <c r="T35" s="170"/>
      <c r="U35" s="170"/>
      <c r="V35" s="114"/>
      <c r="W35" s="119"/>
      <c r="X35" s="105"/>
      <c r="Y35" s="99"/>
      <c r="Z35" s="104"/>
      <c r="AA35" s="104"/>
      <c r="AB35" s="105"/>
      <c r="AC35" s="170"/>
      <c r="AD35" s="170"/>
      <c r="AE35" s="170"/>
      <c r="AF35" s="104"/>
      <c r="AG35" s="80"/>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row>
    <row r="36" spans="1:95" ht="6" customHeight="1" x14ac:dyDescent="0.3">
      <c r="A36" s="1"/>
      <c r="B36" s="39"/>
      <c r="C36" s="39"/>
      <c r="D36" s="39"/>
      <c r="E36" s="39"/>
      <c r="F36" s="203"/>
      <c r="G36" s="1"/>
      <c r="I36" s="37"/>
      <c r="J36" s="25"/>
      <c r="K36" s="170"/>
      <c r="L36" s="170"/>
      <c r="M36" s="171"/>
      <c r="N36" s="106"/>
      <c r="O36" s="119"/>
      <c r="P36" s="106"/>
      <c r="Q36" s="134"/>
      <c r="R36" s="106"/>
      <c r="S36" s="170"/>
      <c r="T36" s="170"/>
      <c r="U36" s="170"/>
      <c r="V36" s="114"/>
      <c r="W36" s="119"/>
      <c r="X36" s="105"/>
      <c r="Y36" s="99"/>
      <c r="Z36" s="104"/>
      <c r="AA36" s="104"/>
      <c r="AB36" s="105"/>
      <c r="AC36" s="170"/>
      <c r="AD36" s="170"/>
      <c r="AE36" s="170"/>
      <c r="AF36" s="104"/>
      <c r="AG36" s="80"/>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row>
    <row r="37" spans="1:95" ht="19.5" customHeight="1" x14ac:dyDescent="0.3">
      <c r="A37" s="1"/>
      <c r="B37" s="39"/>
      <c r="C37" s="39"/>
      <c r="D37" s="39"/>
      <c r="E37" s="39"/>
      <c r="F37" s="203"/>
      <c r="G37" s="1"/>
      <c r="I37" s="37"/>
      <c r="J37" s="25"/>
      <c r="K37" s="170"/>
      <c r="L37" s="170"/>
      <c r="M37" s="171"/>
      <c r="N37" s="106"/>
      <c r="O37" s="119"/>
      <c r="P37" s="106"/>
      <c r="Q37" s="134"/>
      <c r="R37" s="106"/>
      <c r="S37" s="170"/>
      <c r="T37" s="170"/>
      <c r="U37" s="170"/>
      <c r="V37" s="114"/>
      <c r="W37" s="119"/>
      <c r="X37" s="105"/>
      <c r="Y37" s="135"/>
      <c r="Z37" s="100"/>
      <c r="AA37" s="105"/>
      <c r="AB37" s="105"/>
      <c r="AC37" s="170"/>
      <c r="AD37" s="170"/>
      <c r="AE37" s="170"/>
      <c r="AF37" s="100"/>
      <c r="AG37" s="80"/>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row>
    <row r="38" spans="1:95" ht="12" customHeight="1" x14ac:dyDescent="0.3">
      <c r="A38" s="1"/>
      <c r="B38" s="39"/>
      <c r="C38" s="39"/>
      <c r="D38" s="39"/>
      <c r="E38" s="39"/>
      <c r="F38" s="203"/>
      <c r="G38" s="1"/>
      <c r="I38" s="37"/>
      <c r="J38" s="25"/>
      <c r="K38" s="288">
        <f>K39/12</f>
        <v>0</v>
      </c>
      <c r="L38" s="288"/>
      <c r="M38" s="288">
        <f>M39/12</f>
        <v>0</v>
      </c>
      <c r="N38" s="106"/>
      <c r="O38" s="119"/>
      <c r="P38" s="106"/>
      <c r="Q38" s="134"/>
      <c r="R38" s="106"/>
      <c r="S38" s="288">
        <f>S39/12</f>
        <v>0</v>
      </c>
      <c r="T38" s="288"/>
      <c r="U38" s="288">
        <f>U39/12</f>
        <v>0</v>
      </c>
      <c r="V38" s="114"/>
      <c r="W38" s="119"/>
      <c r="X38" s="107"/>
      <c r="Y38" s="134"/>
      <c r="Z38" s="100"/>
      <c r="AA38" s="100"/>
      <c r="AB38" s="106"/>
      <c r="AC38" s="288">
        <f>AC39/12</f>
        <v>0</v>
      </c>
      <c r="AD38" s="288"/>
      <c r="AE38" s="288">
        <f>AE39/12</f>
        <v>0</v>
      </c>
      <c r="AF38" s="100"/>
      <c r="AG38" s="80"/>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row>
    <row r="39" spans="1:95" ht="12" customHeight="1" x14ac:dyDescent="0.3">
      <c r="A39" s="1"/>
      <c r="B39" s="195"/>
      <c r="C39" s="195"/>
      <c r="D39" s="195"/>
      <c r="E39" s="195"/>
      <c r="F39" s="204"/>
      <c r="H39" s="29"/>
      <c r="I39" s="29"/>
      <c r="J39" s="29"/>
      <c r="K39" s="291">
        <f>SUM($J$7*K7,$J$10*K10,$J$13*K13,$J$16*K16,$J$19*K19,$J$22*K22,$J$25*K25,$J$28*K28,$J$31*K31)</f>
        <v>0</v>
      </c>
      <c r="L39" s="291"/>
      <c r="M39" s="291">
        <f>SUM($J$7*M7,$J$10*M10,$J$13*M13,$J$16*M16,$J$19*M19,$J$22*M22,$J$25*M25,$J$28*M28,$J$31*M31)</f>
        <v>0</v>
      </c>
      <c r="N39" s="111"/>
      <c r="O39" s="106"/>
      <c r="P39" s="111"/>
      <c r="Q39" s="131"/>
      <c r="R39" s="111"/>
      <c r="S39" s="291">
        <f>SUM($R$7*S7,$R$10*S10,$R$13*S13,$R$16*S16,$R$19*S19,$R$22*S22,$R$25*S25,$R$28*S28,$R$31*S31)</f>
        <v>0</v>
      </c>
      <c r="T39" s="291"/>
      <c r="U39" s="291">
        <f>SUM($R$7*U7,$R$10*U10,$R$13*U13,$R$16*U16,$R$19*U19,$R$22*U22,$R$25*U25,$R$28*U28,$R$31*U31)</f>
        <v>0</v>
      </c>
      <c r="V39" s="112"/>
      <c r="W39" s="106"/>
      <c r="X39" s="110"/>
      <c r="Y39" s="131"/>
      <c r="Z39" s="112"/>
      <c r="AA39" s="112"/>
      <c r="AB39" s="111"/>
      <c r="AC39" s="291">
        <f>SUM($AB$7*AC7,$AB$10*AC10,$AB$13*AC13,$AB$16*AC16,$AB$19*AC19,$AB$22*AC22,$AB$25*AC25,$AB$28*AC28,$AB$31*AC31)</f>
        <v>0</v>
      </c>
      <c r="AD39" s="291"/>
      <c r="AE39" s="291">
        <f>SUM($AB$7*AE7,$AB$10*AE10,$AB$13*AE13,$AB$16*AE16,$AB$19*AE19,$AB$22*AE22,$AB$25*AE25,$AB$28*AE28,$AB$31*AE31)</f>
        <v>0</v>
      </c>
      <c r="AF39" s="112"/>
      <c r="AG39" s="80"/>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row>
    <row r="40" spans="1:95" ht="20.100000000000001" customHeight="1" x14ac:dyDescent="0.3">
      <c r="A40" s="1"/>
      <c r="B40" s="195"/>
      <c r="C40" s="460" t="str">
        <f>T(Textes!A35)</f>
        <v>Total partiel</v>
      </c>
      <c r="D40" s="460"/>
      <c r="E40" s="460"/>
      <c r="F40" s="460"/>
      <c r="G40" s="317"/>
      <c r="H40" s="273"/>
      <c r="I40" s="30" t="s">
        <v>22</v>
      </c>
      <c r="J40" s="29"/>
      <c r="K40" s="274">
        <f>$K$39/(VLOOKUP($I$40,Textes!$E:$H,4,FALSE))</f>
        <v>0</v>
      </c>
      <c r="L40" s="274"/>
      <c r="M40" s="274">
        <f>$M$39/(VLOOKUP($I$40,Textes!$E:$H,4,FALSE))</f>
        <v>0</v>
      </c>
      <c r="N40" s="111"/>
      <c r="O40" s="106"/>
      <c r="P40" s="111"/>
      <c r="Q40" s="30" t="s">
        <v>22</v>
      </c>
      <c r="R40" s="111"/>
      <c r="S40" s="274">
        <f>$S$39/(VLOOKUP($Q$40,Textes!$E:$H,4,FALSE))</f>
        <v>0</v>
      </c>
      <c r="T40" s="274"/>
      <c r="U40" s="274">
        <f>$U$39/(VLOOKUP($Q$40,Textes!$E:$H,4,FALSE))</f>
        <v>0</v>
      </c>
      <c r="V40" s="112"/>
      <c r="W40" s="106"/>
      <c r="X40" s="304"/>
      <c r="Y40" s="30" t="s">
        <v>22</v>
      </c>
      <c r="Z40" s="112"/>
      <c r="AA40" s="321"/>
      <c r="AB40" s="120"/>
      <c r="AC40" s="274">
        <f>$AC$39/(VLOOKUP($Y$40,Textes!$E:$H,4,FALSE))</f>
        <v>0</v>
      </c>
      <c r="AD40" s="274"/>
      <c r="AE40" s="274">
        <f>$AE$39/(VLOOKUP($Y$40,Textes!$E:$H,4,FALSE))</f>
        <v>0</v>
      </c>
      <c r="AF40" s="112"/>
      <c r="AG40" s="80"/>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row>
    <row r="41" spans="1:95" ht="12" customHeight="1" x14ac:dyDescent="0.3">
      <c r="A41" s="1"/>
      <c r="F41" s="36"/>
      <c r="H41" s="29"/>
      <c r="I41" s="29"/>
      <c r="J41" s="29"/>
      <c r="K41" s="322"/>
      <c r="L41" s="322"/>
      <c r="M41" s="322"/>
      <c r="N41" s="112"/>
      <c r="O41" s="114"/>
      <c r="P41" s="112"/>
      <c r="Q41" s="112"/>
      <c r="R41" s="112"/>
      <c r="S41" s="112"/>
      <c r="T41" s="112"/>
      <c r="U41" s="112"/>
      <c r="V41" s="112"/>
      <c r="W41" s="114"/>
      <c r="X41" s="322"/>
      <c r="Y41" s="112"/>
      <c r="Z41" s="112"/>
      <c r="AA41" s="112"/>
      <c r="AB41" s="112"/>
      <c r="AC41" s="322"/>
      <c r="AD41" s="112"/>
      <c r="AE41" s="112"/>
      <c r="AF41" s="112"/>
      <c r="AG41" s="80"/>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row>
    <row r="42" spans="1:95" ht="38.1" customHeight="1" x14ac:dyDescent="0.25">
      <c r="A42" s="1"/>
      <c r="B42" s="87" t="str">
        <f>IF(Accueil!$C$12="","","1-"&amp;Textes!$A$124)&amp;IF(Accueil!$C$14=Textes!$A$39,"    2-"&amp;T(Textes!$A$120),"")</f>
        <v xml:space="preserve">    2-Estimation des dépenses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row>
    <row r="43" spans="1:95" ht="25.5" customHeight="1" x14ac:dyDescent="0.25">
      <c r="A43" s="24"/>
      <c r="B43" s="24"/>
      <c r="C43" s="24"/>
      <c r="D43" s="24"/>
      <c r="E43" s="24"/>
      <c r="F43" s="24"/>
      <c r="G43" s="24"/>
      <c r="H43" s="24"/>
      <c r="I43" s="24"/>
      <c r="J43" s="24"/>
      <c r="K43" s="92"/>
      <c r="L43" s="92"/>
      <c r="M43" s="92"/>
      <c r="N43" s="92"/>
      <c r="O43" s="92"/>
      <c r="P43" s="92"/>
      <c r="Q43" s="92"/>
      <c r="R43" s="92"/>
      <c r="S43" s="92"/>
      <c r="T43" s="92"/>
      <c r="U43" s="91"/>
      <c r="V43" s="91"/>
      <c r="W43" s="91"/>
      <c r="X43" s="91"/>
      <c r="Y43" s="89"/>
      <c r="Z43" s="89"/>
      <c r="AA43" s="89"/>
      <c r="AB43" s="430" t="str">
        <f>H3</f>
        <v/>
      </c>
      <c r="AC43" s="431">
        <f>ROUND(SUM($AB$7*AC7*AA7,$AB$10*AC10*AA10,$AB$13*AC13*AA13,$AB$16*AC16*AA16,$AB$19*AC19*AA19,$AB$22*AC22*AA22,$AB$25*AC25*AA25,$AB$28*AC28*AA28,$AB$31*AC31*AA31),2)/12</f>
        <v>0</v>
      </c>
      <c r="AD43" s="89"/>
      <c r="AE43" s="431">
        <f>SUM($AB$7*AE7*AA7,$AB$10*AE10*AA10,$AB$13*AE13*AA13,$AB$16*AE16*AA16,$AB$19*AE19*AA19,$AB$22*AE22*AA22,$AB$25*AE25*AA25,$AB$28*AE28*AA28,$AB$31*AE31*AA31)/12</f>
        <v>0</v>
      </c>
      <c r="AF43" s="89"/>
      <c r="AG43" s="89"/>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row>
    <row r="44" spans="1:95" ht="25.5" customHeight="1" x14ac:dyDescent="0.25">
      <c r="A44" s="24"/>
      <c r="B44" s="24"/>
      <c r="C44" s="24"/>
      <c r="D44" s="24"/>
      <c r="E44" s="24"/>
      <c r="F44" s="24"/>
      <c r="G44" s="24"/>
      <c r="H44" s="24"/>
      <c r="I44" s="24"/>
      <c r="J44" s="24"/>
      <c r="K44" s="92"/>
      <c r="L44" s="92"/>
      <c r="M44" s="92"/>
      <c r="N44" s="92"/>
      <c r="O44" s="92"/>
      <c r="P44" s="92"/>
      <c r="Q44" s="92"/>
      <c r="R44" s="92"/>
      <c r="S44" s="92"/>
      <c r="T44" s="92"/>
      <c r="U44" s="91"/>
      <c r="V44" s="91"/>
      <c r="W44" s="91"/>
      <c r="X44" s="91"/>
      <c r="Y44" s="89"/>
      <c r="Z44" s="89"/>
      <c r="AA44" s="89"/>
      <c r="AB44" s="430" t="str">
        <f>P3</f>
        <v/>
      </c>
      <c r="AC44" s="431">
        <f>AC38-AC43</f>
        <v>0</v>
      </c>
      <c r="AD44" s="89"/>
      <c r="AE44" s="431">
        <f>AE38-AE43</f>
        <v>0</v>
      </c>
      <c r="AF44" s="89"/>
      <c r="AG44" s="89"/>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row>
    <row r="45" spans="1:95" ht="25.5" customHeight="1" x14ac:dyDescent="0.25">
      <c r="A45" s="24"/>
      <c r="B45" s="24"/>
      <c r="C45" s="24"/>
      <c r="D45" s="24"/>
      <c r="E45" s="24"/>
      <c r="F45" s="24"/>
      <c r="G45" s="24"/>
      <c r="H45" s="24"/>
      <c r="I45" s="24"/>
      <c r="J45" s="24"/>
      <c r="K45" s="92"/>
      <c r="L45" s="92"/>
      <c r="M45" s="92"/>
      <c r="N45" s="92"/>
      <c r="O45" s="92"/>
      <c r="P45" s="92"/>
      <c r="Q45" s="92"/>
      <c r="R45" s="92"/>
      <c r="S45" s="92"/>
      <c r="T45" s="92"/>
      <c r="U45" s="91"/>
      <c r="V45" s="91"/>
      <c r="W45" s="91"/>
      <c r="X45" s="91"/>
      <c r="Y45" s="89"/>
      <c r="Z45" s="89"/>
      <c r="AA45" s="89"/>
      <c r="AB45" s="89"/>
      <c r="AC45" s="431">
        <f>SUM($AB$7*AE7,$AB$10*AE10,$AB$13*AE13,$AB$16*AE16,$AB$19*AE19,$AB$22*AE22,$AB$25*AE25,$AB$28*AE28,$AB$31*AE31,$AB$34*AE34,$AB$37*AE37)/12</f>
        <v>0</v>
      </c>
      <c r="AD45" s="89"/>
      <c r="AE45" s="89"/>
      <c r="AF45" s="89"/>
      <c r="AG45" s="89"/>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row>
    <row r="46" spans="1:95" ht="25.5" customHeight="1" x14ac:dyDescent="0.25">
      <c r="A46" s="24"/>
      <c r="B46" s="24"/>
      <c r="C46" s="24"/>
      <c r="D46" s="24"/>
      <c r="E46" s="24"/>
      <c r="F46" s="24"/>
      <c r="G46" s="24"/>
      <c r="H46" s="24"/>
      <c r="I46" s="24"/>
      <c r="J46" s="24"/>
      <c r="K46" s="92"/>
      <c r="L46" s="92"/>
      <c r="M46" s="92"/>
      <c r="N46" s="92"/>
      <c r="O46" s="92"/>
      <c r="P46" s="92"/>
      <c r="Q46" s="92"/>
      <c r="R46" s="92"/>
      <c r="S46" s="92"/>
      <c r="T46" s="92"/>
      <c r="U46" s="91"/>
      <c r="V46" s="91"/>
      <c r="W46" s="91"/>
      <c r="X46" s="91"/>
      <c r="Y46" s="89"/>
      <c r="Z46" s="89"/>
      <c r="AA46" s="89"/>
      <c r="AB46" s="89"/>
      <c r="AC46" s="89"/>
      <c r="AD46" s="89"/>
      <c r="AE46" s="89"/>
      <c r="AF46" s="89"/>
      <c r="AG46" s="89"/>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row>
    <row r="47" spans="1:95" ht="25.5" customHeight="1" x14ac:dyDescent="0.25">
      <c r="A47" s="24"/>
      <c r="B47" s="24"/>
      <c r="C47" s="24"/>
      <c r="D47" s="24"/>
      <c r="E47" s="24"/>
      <c r="F47" s="24"/>
      <c r="G47" s="24"/>
      <c r="H47" s="24"/>
      <c r="I47" s="24"/>
      <c r="J47" s="24"/>
      <c r="K47" s="92"/>
      <c r="L47" s="92"/>
      <c r="M47" s="92"/>
      <c r="N47" s="92"/>
      <c r="O47" s="92"/>
      <c r="P47" s="92"/>
      <c r="Q47" s="92"/>
      <c r="R47" s="92"/>
      <c r="S47" s="92"/>
      <c r="T47" s="92"/>
      <c r="U47" s="91"/>
      <c r="V47" s="91"/>
      <c r="W47" s="91"/>
      <c r="X47" s="91"/>
      <c r="Y47" s="89"/>
      <c r="Z47" s="89"/>
      <c r="AA47" s="89"/>
      <c r="AB47" s="89"/>
      <c r="AC47" s="89"/>
      <c r="AD47" s="89"/>
      <c r="AE47" s="89"/>
      <c r="AF47" s="89"/>
      <c r="AG47" s="89"/>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row>
    <row r="48" spans="1:95" ht="25.5" customHeight="1" x14ac:dyDescent="0.25">
      <c r="A48" s="24"/>
      <c r="B48" s="24"/>
      <c r="C48" s="24"/>
      <c r="D48" s="24"/>
      <c r="E48" s="24"/>
      <c r="F48" s="24"/>
      <c r="G48" s="24"/>
      <c r="H48" s="24"/>
      <c r="I48" s="24"/>
      <c r="J48" s="24"/>
      <c r="K48" s="24"/>
      <c r="L48" s="24"/>
      <c r="M48" s="24"/>
      <c r="N48" s="24"/>
      <c r="O48" s="24"/>
      <c r="P48" s="24"/>
      <c r="Q48" s="24"/>
      <c r="R48" s="24"/>
      <c r="S48" s="24"/>
      <c r="T48" s="24"/>
      <c r="U48" s="24"/>
      <c r="V48" s="24"/>
      <c r="W48" s="24"/>
      <c r="X48" s="24"/>
      <c r="AC48" s="24"/>
      <c r="AD48" s="24"/>
      <c r="AE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row>
    <row r="49" spans="1:95" ht="25.5" customHeight="1"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AC49" s="24"/>
      <c r="AD49" s="24"/>
      <c r="AE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row>
    <row r="50" spans="1:95" ht="25.5" customHeight="1"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AC50" s="24"/>
      <c r="AD50" s="24"/>
      <c r="AE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row>
    <row r="51" spans="1:95" ht="25.5" customHeight="1"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AC51" s="24"/>
      <c r="AD51" s="24"/>
      <c r="AE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row>
    <row r="52" spans="1:95" ht="25.5" customHeight="1"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AC52" s="24"/>
      <c r="AD52" s="24"/>
      <c r="AE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row>
    <row r="53" spans="1:95" ht="25.5" customHeigh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AC53" s="24"/>
      <c r="AD53" s="24"/>
      <c r="AE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row>
    <row r="54" spans="1:95" ht="25.5" customHeight="1"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AC54" s="24"/>
      <c r="AD54" s="24"/>
      <c r="AE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row>
    <row r="55" spans="1:95" ht="25.5" customHeight="1"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AC55" s="24"/>
      <c r="AD55" s="24"/>
      <c r="AE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row>
    <row r="56" spans="1:95" ht="25.5" customHeight="1"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AC56" s="24"/>
      <c r="AD56" s="24"/>
      <c r="AE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row>
    <row r="57" spans="1:95" ht="25.5" customHeight="1"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AC57" s="24"/>
      <c r="AD57" s="24"/>
      <c r="AE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row>
    <row r="58" spans="1:95" ht="25.5" customHeight="1"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AC58" s="24"/>
      <c r="AD58" s="24"/>
      <c r="AE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row>
    <row r="59" spans="1:95" ht="25.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AC59" s="24"/>
      <c r="AD59" s="24"/>
      <c r="AE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row>
    <row r="60" spans="1:95" ht="25.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AC60" s="24"/>
      <c r="AD60" s="24"/>
      <c r="AE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row>
    <row r="61" spans="1:95" ht="25.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AC61" s="24"/>
      <c r="AD61" s="24"/>
      <c r="AE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row>
    <row r="62" spans="1:95" ht="25.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AC62" s="24"/>
      <c r="AD62" s="24"/>
      <c r="AE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row>
    <row r="63" spans="1:95" ht="25.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AC63" s="24"/>
      <c r="AD63" s="24"/>
      <c r="AE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row>
    <row r="64" spans="1:95" ht="25.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AC64" s="24"/>
      <c r="AD64" s="24"/>
      <c r="AE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row>
    <row r="65" spans="1:95" ht="25.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AC65" s="24"/>
      <c r="AD65" s="24"/>
      <c r="AE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row>
    <row r="66" spans="1:95" ht="25.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AC66" s="24"/>
      <c r="AD66" s="24"/>
      <c r="AE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row>
    <row r="67" spans="1:95" ht="25.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AC67" s="24"/>
      <c r="AD67" s="24"/>
      <c r="AE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row>
    <row r="68" spans="1:95" ht="25.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AC68" s="24"/>
      <c r="AD68" s="24"/>
      <c r="AE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row>
    <row r="69" spans="1:95" ht="25.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AC69" s="24"/>
      <c r="AD69" s="24"/>
      <c r="AE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row>
    <row r="70" spans="1:95" ht="25.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AC70" s="24"/>
      <c r="AD70" s="24"/>
      <c r="AE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row>
    <row r="71" spans="1:95" ht="25.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AC71" s="24"/>
      <c r="AD71" s="24"/>
      <c r="AE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row>
    <row r="72" spans="1:95" ht="25.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AC72" s="24"/>
      <c r="AD72" s="24"/>
      <c r="AE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row>
    <row r="73" spans="1:95" ht="25.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AC73" s="24"/>
      <c r="AD73" s="24"/>
      <c r="AE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row>
    <row r="74" spans="1:95" ht="25.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AC74" s="24"/>
      <c r="AD74" s="24"/>
      <c r="AE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row>
    <row r="75" spans="1:95" ht="25.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AC75" s="24"/>
      <c r="AD75" s="24"/>
      <c r="AE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row>
    <row r="76" spans="1:95" ht="25.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AC76" s="24"/>
      <c r="AD76" s="24"/>
      <c r="AE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row>
    <row r="77" spans="1:95" ht="25.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AC77" s="24"/>
      <c r="AD77" s="24"/>
      <c r="AE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row>
    <row r="78" spans="1:95" ht="25.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AC78" s="24"/>
      <c r="AD78" s="24"/>
      <c r="AE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row>
    <row r="79" spans="1:95" ht="25.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AC79" s="24"/>
      <c r="AD79" s="24"/>
      <c r="AE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row>
    <row r="80" spans="1:95" ht="25.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AC80" s="24"/>
      <c r="AD80" s="24"/>
      <c r="AE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row>
    <row r="81" spans="1:95" ht="25.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AC81" s="24"/>
      <c r="AD81" s="24"/>
      <c r="AE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row>
    <row r="82" spans="1:95" ht="25.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AC82" s="24"/>
      <c r="AD82" s="24"/>
      <c r="AE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row>
    <row r="83" spans="1:95" ht="25.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AC83" s="24"/>
      <c r="AD83" s="24"/>
      <c r="AE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row>
    <row r="84" spans="1:95" ht="25.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AC84" s="24"/>
      <c r="AD84" s="24"/>
      <c r="AE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row>
    <row r="85" spans="1:95" ht="25.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AC85" s="24"/>
      <c r="AD85" s="24"/>
      <c r="AE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row>
    <row r="86" spans="1:95" ht="25.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AC86" s="24"/>
      <c r="AD86" s="24"/>
      <c r="AE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row>
    <row r="87" spans="1:95" ht="25.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AC87" s="24"/>
      <c r="AD87" s="24"/>
      <c r="AE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row>
    <row r="88" spans="1:95" ht="25.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AC88" s="24"/>
      <c r="AD88" s="24"/>
      <c r="AE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row>
    <row r="89" spans="1:95" ht="25.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AC89" s="24"/>
      <c r="AD89" s="24"/>
      <c r="AE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row>
    <row r="90" spans="1:95" ht="25.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AC90" s="24"/>
      <c r="AD90" s="24"/>
      <c r="AE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row>
    <row r="91" spans="1:95" ht="25.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AC91" s="24"/>
      <c r="AD91" s="24"/>
      <c r="AE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row>
    <row r="92" spans="1:95" ht="25.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AC92" s="24"/>
      <c r="AD92" s="24"/>
      <c r="AE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row>
    <row r="93" spans="1:95" ht="25.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AC93" s="24"/>
      <c r="AD93" s="24"/>
      <c r="AE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row>
    <row r="94" spans="1:95" ht="25.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AC94" s="24"/>
      <c r="AD94" s="24"/>
      <c r="AE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row>
    <row r="95" spans="1:95" ht="25.5" customHeight="1"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AC95" s="24"/>
      <c r="AD95" s="24"/>
      <c r="AE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row>
    <row r="96" spans="1:95" ht="25.5" customHeight="1"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AC96" s="24"/>
      <c r="AD96" s="24"/>
      <c r="AE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row>
    <row r="97" spans="1:95" ht="25.5" customHeight="1"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AC97" s="24"/>
      <c r="AD97" s="24"/>
      <c r="AE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row>
    <row r="98" spans="1:95" ht="25.5" customHeight="1"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AC98" s="24"/>
      <c r="AD98" s="24"/>
      <c r="AE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row>
    <row r="99" spans="1:95" ht="25.5" customHeight="1"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AC99" s="24"/>
      <c r="AD99" s="24"/>
      <c r="AE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row>
    <row r="100" spans="1:95" ht="25.5" customHeight="1"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AC100" s="24"/>
      <c r="AD100" s="24"/>
      <c r="AE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row>
    <row r="101" spans="1:95" ht="25.5" customHeight="1"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AC101" s="24"/>
      <c r="AD101" s="24"/>
      <c r="AE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row>
    <row r="102" spans="1:95" ht="25.5" customHeight="1"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AC102" s="24"/>
      <c r="AD102" s="24"/>
      <c r="AE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row>
    <row r="103" spans="1:95" ht="25.5" customHeight="1"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AC103" s="24"/>
      <c r="AD103" s="24"/>
      <c r="AE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row>
    <row r="104" spans="1:95" ht="25.5" customHeight="1"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AC104" s="24"/>
      <c r="AD104" s="24"/>
      <c r="AE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row>
    <row r="105" spans="1:95" ht="25.5" customHeight="1"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AC105" s="24"/>
      <c r="AD105" s="24"/>
      <c r="AE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row>
    <row r="106" spans="1:95" ht="25.5" customHeight="1"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AC106" s="24"/>
      <c r="AD106" s="24"/>
      <c r="AE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row>
    <row r="107" spans="1:95" ht="25.5" customHeight="1"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AC107" s="24"/>
      <c r="AD107" s="24"/>
      <c r="AE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row>
    <row r="108" spans="1:95" ht="25.5" customHeight="1"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AC108" s="24"/>
      <c r="AD108" s="24"/>
      <c r="AE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row>
    <row r="109" spans="1:95" ht="25.5" customHeight="1"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AC109" s="24"/>
      <c r="AD109" s="24"/>
      <c r="AE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row>
    <row r="110" spans="1:95" ht="25.5" customHeight="1"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AC110" s="24"/>
      <c r="AD110" s="24"/>
      <c r="AE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row>
    <row r="111" spans="1:95" ht="25.5" customHeight="1"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AC111" s="24"/>
      <c r="AD111" s="24"/>
      <c r="AE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row>
    <row r="112" spans="1:95" ht="25.5" customHeight="1"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AC112" s="24"/>
      <c r="AD112" s="24"/>
      <c r="AE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row>
    <row r="113" spans="1:95" ht="25.5" customHeight="1"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AC113" s="24"/>
      <c r="AD113" s="24"/>
      <c r="AE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row>
    <row r="114" spans="1:95" ht="25.5" customHeight="1"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AC114" s="24"/>
      <c r="AD114" s="24"/>
      <c r="AE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row>
    <row r="115" spans="1:95" ht="25.5" customHeight="1"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AC115" s="24"/>
      <c r="AD115" s="24"/>
      <c r="AE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row>
    <row r="116" spans="1:95" ht="25.5" customHeight="1"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AC116" s="24"/>
      <c r="AD116" s="24"/>
      <c r="AE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row>
    <row r="117" spans="1:95" ht="25.5" customHeight="1"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AC117" s="24"/>
      <c r="AD117" s="24"/>
      <c r="AE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row>
    <row r="118" spans="1:95" ht="25.5" customHeight="1"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AC118" s="24"/>
      <c r="AD118" s="24"/>
      <c r="AE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row>
    <row r="119" spans="1:95" ht="25.5" customHeight="1"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AC119" s="24"/>
      <c r="AD119" s="24"/>
      <c r="AE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row>
    <row r="120" spans="1:95" ht="25.5" customHeight="1"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AC120" s="24"/>
      <c r="AD120" s="24"/>
      <c r="AE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row>
    <row r="121" spans="1:95" ht="25.5" customHeight="1"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AC121" s="24"/>
      <c r="AD121" s="24"/>
      <c r="AE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row>
    <row r="122" spans="1:95" ht="25.5" customHeight="1"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AC122" s="24"/>
      <c r="AD122" s="24"/>
      <c r="AE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row>
    <row r="123" spans="1:95" ht="25.5" customHeight="1"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AC123" s="24"/>
      <c r="AD123" s="24"/>
      <c r="AE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row>
    <row r="124" spans="1:95" ht="25.5" customHeight="1"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AC124" s="24"/>
      <c r="AD124" s="24"/>
      <c r="AE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row>
    <row r="125" spans="1:95" ht="25.5" customHeight="1"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AC125" s="24"/>
      <c r="AD125" s="24"/>
      <c r="AE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row>
    <row r="126" spans="1:95" ht="25.5" customHeight="1"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AC126" s="24"/>
      <c r="AD126" s="24"/>
      <c r="AE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row>
    <row r="127" spans="1:95" ht="25.5" customHeigh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AC127" s="24"/>
      <c r="AD127" s="24"/>
      <c r="AE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row>
    <row r="128" spans="1:95" ht="25.5" customHeight="1"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AC128" s="24"/>
      <c r="AD128" s="24"/>
      <c r="AE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row>
    <row r="129" spans="1:95" ht="25.5" customHeight="1"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AC129" s="24"/>
      <c r="AD129" s="24"/>
      <c r="AE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row>
    <row r="130" spans="1:95" ht="25.5" customHeight="1"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AC130" s="24"/>
      <c r="AD130" s="24"/>
      <c r="AE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row>
    <row r="131" spans="1:95" ht="25.5" customHeight="1"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AC131" s="24"/>
      <c r="AD131" s="24"/>
      <c r="AE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row>
    <row r="132" spans="1:95" ht="25.5" customHeight="1"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AC132" s="24"/>
      <c r="AD132" s="24"/>
      <c r="AE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row>
    <row r="133" spans="1:95" ht="25.5" customHeight="1"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AC133" s="24"/>
      <c r="AD133" s="24"/>
      <c r="AE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row>
    <row r="134" spans="1:95" ht="25.5" customHeight="1"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AC134" s="24"/>
      <c r="AD134" s="24"/>
      <c r="AE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row>
    <row r="135" spans="1:95" ht="25.5" customHeight="1"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AC135" s="24"/>
      <c r="AD135" s="24"/>
      <c r="AE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row>
    <row r="136" spans="1:95" ht="25.5" customHeight="1"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AC136" s="24"/>
      <c r="AD136" s="24"/>
      <c r="AE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row>
    <row r="137" spans="1:95" ht="25.5" customHeight="1"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AC137" s="24"/>
      <c r="AD137" s="24"/>
      <c r="AE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row>
    <row r="138" spans="1:95" ht="25.5" customHeight="1"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AC138" s="24"/>
      <c r="AD138" s="24"/>
      <c r="AE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row>
    <row r="139" spans="1:95" ht="25.5" customHeight="1"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AC139" s="24"/>
      <c r="AD139" s="24"/>
      <c r="AE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row>
    <row r="140" spans="1:95" ht="25.5" customHeight="1"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AC140" s="24"/>
      <c r="AD140" s="24"/>
      <c r="AE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row>
    <row r="141" spans="1:95" ht="25.5" customHeight="1"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AC141" s="24"/>
      <c r="AD141" s="24"/>
      <c r="AE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row>
    <row r="142" spans="1:95" ht="25.5" customHeight="1"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AC142" s="24"/>
      <c r="AD142" s="24"/>
      <c r="AE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row>
    <row r="143" spans="1:95" ht="25.5" customHeight="1"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AC143" s="24"/>
      <c r="AD143" s="24"/>
      <c r="AE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row>
    <row r="144" spans="1:95" ht="25.5" customHeight="1"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AC144" s="24"/>
      <c r="AD144" s="24"/>
      <c r="AE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row>
    <row r="145" spans="1:95" ht="25.5" customHeight="1"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AC145" s="24"/>
      <c r="AD145" s="24"/>
      <c r="AE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row>
    <row r="146" spans="1:95" ht="25.5" customHeight="1"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AC146" s="24"/>
      <c r="AD146" s="24"/>
      <c r="AE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row>
    <row r="147" spans="1:95" ht="25.5" customHeight="1"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AC147" s="24"/>
      <c r="AD147" s="24"/>
      <c r="AE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row>
    <row r="148" spans="1:95" ht="25.5" customHeight="1"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AC148" s="24"/>
      <c r="AD148" s="24"/>
      <c r="AE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row>
    <row r="149" spans="1:95" ht="25.5" customHeight="1"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AC149" s="24"/>
      <c r="AD149" s="24"/>
      <c r="AE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row>
    <row r="150" spans="1:95" ht="25.5" customHeight="1"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AC150" s="24"/>
      <c r="AD150" s="24"/>
      <c r="AE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row>
    <row r="151" spans="1:95" ht="25.5"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AC151" s="24"/>
      <c r="AD151" s="24"/>
      <c r="AE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row>
    <row r="152" spans="1:95" ht="25.5" customHeight="1"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AC152" s="24"/>
      <c r="AD152" s="24"/>
      <c r="AE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row>
    <row r="153" spans="1:95" ht="25.5" customHeight="1"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AC153" s="24"/>
      <c r="AD153" s="24"/>
      <c r="AE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row>
    <row r="154" spans="1:95" ht="25.5" customHeight="1"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AC154" s="24"/>
      <c r="AD154" s="24"/>
      <c r="AE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row>
    <row r="155" spans="1:95" ht="25.5" customHeight="1"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AC155" s="24"/>
      <c r="AD155" s="24"/>
      <c r="AE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row>
    <row r="156" spans="1:95" ht="25.5" customHeight="1"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AC156" s="24"/>
      <c r="AD156" s="24"/>
      <c r="AE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row>
    <row r="157" spans="1:95" ht="25.5" customHeight="1"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AC157" s="24"/>
      <c r="AD157" s="24"/>
      <c r="AE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row>
    <row r="158" spans="1:95" ht="25.5" customHeight="1"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AC158" s="24"/>
      <c r="AD158" s="24"/>
      <c r="AE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row>
    <row r="159" spans="1:95" ht="25.5" customHeight="1"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AC159" s="24"/>
      <c r="AD159" s="24"/>
      <c r="AE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row>
    <row r="160" spans="1:95" ht="25.5" customHeight="1"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AC160" s="24"/>
      <c r="AD160" s="24"/>
      <c r="AE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row>
    <row r="161" spans="1:95" ht="25.5" customHeight="1"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AC161" s="24"/>
      <c r="AD161" s="24"/>
      <c r="AE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row>
    <row r="162" spans="1:95" ht="25.5" customHeight="1"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AC162" s="24"/>
      <c r="AD162" s="24"/>
      <c r="AE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row>
    <row r="163" spans="1:95" ht="25.5" customHeight="1"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AC163" s="24"/>
      <c r="AD163" s="24"/>
      <c r="AE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row>
    <row r="164" spans="1:95" ht="25.5" customHeight="1"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AC164" s="24"/>
      <c r="AD164" s="24"/>
      <c r="AE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row>
    <row r="165" spans="1:95" ht="25.5" customHeight="1"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AC165" s="24"/>
      <c r="AD165" s="24"/>
      <c r="AE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row>
    <row r="166" spans="1:95" ht="25.5" customHeight="1"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AC166" s="24"/>
      <c r="AD166" s="24"/>
      <c r="AE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row>
    <row r="167" spans="1:95" ht="25.5" customHeight="1"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AC167" s="24"/>
      <c r="AD167" s="24"/>
      <c r="AE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row>
    <row r="168" spans="1:95" ht="25.5" customHeight="1"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AC168" s="24"/>
      <c r="AD168" s="24"/>
      <c r="AE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row>
    <row r="169" spans="1:95" ht="25.5" customHeight="1"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AC169" s="24"/>
      <c r="AD169" s="24"/>
      <c r="AE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row>
    <row r="170" spans="1:95" ht="25.5" customHeight="1"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AC170" s="24"/>
      <c r="AD170" s="24"/>
      <c r="AE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row>
    <row r="171" spans="1:95" ht="25.5" customHeigh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AC171" s="24"/>
      <c r="AD171" s="24"/>
      <c r="AE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row>
    <row r="172" spans="1:95" ht="25.5" customHeight="1"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AC172" s="24"/>
      <c r="AD172" s="24"/>
      <c r="AE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row>
    <row r="173" spans="1:95" ht="25.5" customHeight="1"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AC173" s="24"/>
      <c r="AD173" s="24"/>
      <c r="AE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row>
    <row r="174" spans="1:95" ht="25.5" customHeight="1"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AC174" s="24"/>
      <c r="AD174" s="24"/>
      <c r="AE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row>
    <row r="175" spans="1:95" ht="25.5"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AC175" s="24"/>
      <c r="AD175" s="24"/>
      <c r="AE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row>
    <row r="176" spans="1:95" ht="25.5" customHeight="1"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AC176" s="24"/>
      <c r="AD176" s="24"/>
      <c r="AE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row>
    <row r="177" spans="1:95" ht="25.5" customHeight="1"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AC177" s="24"/>
      <c r="AD177" s="24"/>
      <c r="AE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row>
    <row r="178" spans="1:95" ht="25.5" customHeight="1"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AC178" s="24"/>
      <c r="AD178" s="24"/>
      <c r="AE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row>
    <row r="179" spans="1:95" ht="25.5" customHeight="1"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AC179" s="24"/>
      <c r="AD179" s="24"/>
      <c r="AE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row>
    <row r="180" spans="1:95" ht="25.5" customHeight="1"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AC180" s="24"/>
      <c r="AD180" s="24"/>
      <c r="AE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row>
    <row r="181" spans="1:95" ht="25.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AC181" s="24"/>
      <c r="AD181" s="24"/>
      <c r="AE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row>
    <row r="182" spans="1:95" ht="25.5" customHeight="1"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AC182" s="24"/>
      <c r="AD182" s="24"/>
      <c r="AE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row>
    <row r="183" spans="1:95" ht="25.5" customHeight="1"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AC183" s="24"/>
      <c r="AD183" s="24"/>
      <c r="AE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row>
    <row r="184" spans="1:95" ht="25.5" customHeight="1"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AC184" s="24"/>
      <c r="AD184" s="24"/>
      <c r="AE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row>
    <row r="185" spans="1:95" ht="25.5" customHeight="1"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AC185" s="24"/>
      <c r="AD185" s="24"/>
      <c r="AE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row>
    <row r="186" spans="1:95" ht="25.5" customHeight="1"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AC186" s="24"/>
      <c r="AD186" s="24"/>
      <c r="AE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row>
    <row r="187" spans="1:95" ht="25.5" customHeight="1"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AC187" s="24"/>
      <c r="AD187" s="24"/>
      <c r="AE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row>
    <row r="188" spans="1:95" ht="25.5"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AC188" s="24"/>
      <c r="AD188" s="24"/>
      <c r="AE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row>
    <row r="189" spans="1:95" ht="25.5" customHeight="1"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AC189" s="24"/>
      <c r="AD189" s="24"/>
      <c r="AE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row>
    <row r="190" spans="1:95" ht="25.5" customHeight="1"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AC190" s="24"/>
      <c r="AD190" s="24"/>
      <c r="AE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row>
    <row r="191" spans="1:95" ht="25.5" customHeight="1"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AC191" s="24"/>
      <c r="AD191" s="24"/>
      <c r="AE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row>
    <row r="192" spans="1:95" ht="25.5" customHeight="1"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AC192" s="24"/>
      <c r="AD192" s="24"/>
      <c r="AE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row>
    <row r="193" spans="1:95" ht="25.5" customHeight="1"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AC193" s="24"/>
      <c r="AD193" s="24"/>
      <c r="AE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row>
    <row r="194" spans="1:95" ht="25.5" customHeight="1"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AC194" s="24"/>
      <c r="AD194" s="24"/>
      <c r="AE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row>
    <row r="195" spans="1:95" ht="25.5" customHeight="1"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AC195" s="24"/>
      <c r="AD195" s="24"/>
      <c r="AE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row>
    <row r="196" spans="1:95" ht="25.5" customHeight="1"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AC196" s="24"/>
      <c r="AD196" s="24"/>
      <c r="AE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row>
    <row r="197" spans="1:95" ht="25.5" customHeigh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AC197" s="24"/>
      <c r="AD197" s="24"/>
      <c r="AE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row>
    <row r="198" spans="1:95" ht="25.5" customHeight="1"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AC198" s="24"/>
      <c r="AD198" s="24"/>
      <c r="AE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row>
    <row r="199" spans="1:95" ht="25.5"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AC199" s="24"/>
      <c r="AD199" s="24"/>
      <c r="AE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row>
    <row r="200" spans="1:95" ht="25.5"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AC200" s="24"/>
      <c r="AD200" s="24"/>
      <c r="AE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row>
    <row r="201" spans="1:95" ht="25.5" customHeigh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AC201" s="24"/>
      <c r="AD201" s="24"/>
      <c r="AE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row>
    <row r="202" spans="1:95" ht="25.5"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AC202" s="24"/>
      <c r="AD202" s="24"/>
      <c r="AE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row>
    <row r="203" spans="1:95" ht="25.5" customHeigh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AC203" s="24"/>
      <c r="AD203" s="24"/>
      <c r="AE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row>
    <row r="204" spans="1:95" ht="25.5"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AC204" s="24"/>
      <c r="AD204" s="24"/>
      <c r="AE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row>
    <row r="205" spans="1:95" ht="25.5" customHeigh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AC205" s="24"/>
      <c r="AD205" s="24"/>
      <c r="AE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row>
    <row r="206" spans="1:95" ht="25.5" customHeigh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AC206" s="24"/>
      <c r="AD206" s="24"/>
      <c r="AE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row>
    <row r="207" spans="1:95" ht="25.5" customHeigh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AC207" s="24"/>
      <c r="AD207" s="24"/>
      <c r="AE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row>
    <row r="208" spans="1:95" ht="25.5" customHeight="1"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AC208" s="24"/>
      <c r="AD208" s="24"/>
      <c r="AE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row>
    <row r="209" spans="1:95" ht="25.5" customHeight="1"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AC209" s="24"/>
      <c r="AD209" s="24"/>
      <c r="AE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row>
    <row r="210" spans="1:95" ht="25.5" customHeight="1"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AC210" s="24"/>
      <c r="AD210" s="24"/>
      <c r="AE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row>
    <row r="211" spans="1:95" ht="25.5" customHeight="1"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AC211" s="24"/>
      <c r="AD211" s="24"/>
      <c r="AE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row>
    <row r="212" spans="1:95" ht="25.5" customHeight="1"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AC212" s="24"/>
      <c r="AD212" s="24"/>
      <c r="AE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row>
    <row r="213" spans="1:95" ht="25.5" customHeight="1"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AC213" s="24"/>
      <c r="AD213" s="24"/>
      <c r="AE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row>
    <row r="214" spans="1:95" ht="25.5" customHeight="1"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AC214" s="24"/>
      <c r="AD214" s="24"/>
      <c r="AE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row>
    <row r="215" spans="1:95" ht="25.5" customHeight="1"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AC215" s="24"/>
      <c r="AD215" s="24"/>
      <c r="AE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row>
    <row r="216" spans="1:95" ht="25.5" customHeight="1"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AC216" s="24"/>
      <c r="AD216" s="24"/>
      <c r="AE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row>
    <row r="217" spans="1:95" ht="25.5" customHeight="1"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AC217" s="24"/>
      <c r="AD217" s="24"/>
      <c r="AE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row>
    <row r="218" spans="1:95" ht="25.5" customHeight="1"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AC218" s="24"/>
      <c r="AD218" s="24"/>
      <c r="AE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row>
    <row r="219" spans="1:95" ht="25.5" customHeight="1"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AC219" s="24"/>
      <c r="AD219" s="24"/>
      <c r="AE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row>
    <row r="220" spans="1:95" ht="25.5" customHeight="1"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AC220" s="24"/>
      <c r="AD220" s="24"/>
      <c r="AE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row>
    <row r="221" spans="1:95" ht="25.5" customHeight="1"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AC221" s="24"/>
      <c r="AD221" s="24"/>
      <c r="AE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row>
    <row r="222" spans="1:95" ht="25.5" customHeight="1"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AC222" s="24"/>
      <c r="AD222" s="24"/>
      <c r="AE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row>
    <row r="223" spans="1:95" ht="25.5" customHeight="1"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AC223" s="24"/>
      <c r="AD223" s="24"/>
      <c r="AE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row>
    <row r="224" spans="1:95" ht="25.5" customHeight="1"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AC224" s="24"/>
      <c r="AD224" s="24"/>
      <c r="AE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row>
    <row r="225" spans="1:95" ht="25.5" customHeight="1"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AC225" s="24"/>
      <c r="AD225" s="24"/>
      <c r="AE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row>
    <row r="226" spans="1:95" ht="25.5" customHeight="1"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AC226" s="24"/>
      <c r="AD226" s="24"/>
      <c r="AE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row>
    <row r="227" spans="1:95" ht="25.5" customHeight="1"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AC227" s="24"/>
      <c r="AD227" s="24"/>
      <c r="AE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row>
    <row r="228" spans="1:95" ht="25.5" customHeight="1"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AC228" s="24"/>
      <c r="AD228" s="24"/>
      <c r="AE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row>
    <row r="229" spans="1:95" ht="25.5" customHeight="1"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AC229" s="24"/>
      <c r="AD229" s="24"/>
      <c r="AE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row>
    <row r="230" spans="1:95" ht="25.5" customHeight="1"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AC230" s="24"/>
      <c r="AD230" s="24"/>
      <c r="AE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row>
    <row r="231" spans="1:95" ht="25.5" customHeight="1"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AC231" s="24"/>
      <c r="AD231" s="24"/>
      <c r="AE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row>
    <row r="232" spans="1:95" ht="25.5" customHeight="1"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AC232" s="24"/>
      <c r="AD232" s="24"/>
      <c r="AE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row>
    <row r="233" spans="1:95" ht="25.5" customHeight="1"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AC233" s="24"/>
      <c r="AD233" s="24"/>
      <c r="AE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row>
    <row r="234" spans="1:95" ht="25.5" customHeight="1"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AC234" s="24"/>
      <c r="AD234" s="24"/>
      <c r="AE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row>
    <row r="235" spans="1:95" ht="25.5" customHeight="1"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AC235" s="24"/>
      <c r="AD235" s="24"/>
      <c r="AE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row>
    <row r="236" spans="1:95" ht="25.5" customHeight="1"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AC236" s="24"/>
      <c r="AD236" s="24"/>
      <c r="AE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row>
    <row r="237" spans="1:95" ht="25.5" customHeight="1"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AC237" s="24"/>
      <c r="AD237" s="24"/>
      <c r="AE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row>
    <row r="238" spans="1:95" ht="25.5" customHeight="1"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AC238" s="24"/>
      <c r="AD238" s="24"/>
      <c r="AE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row>
    <row r="239" spans="1:95" ht="25.5" customHeight="1"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AC239" s="24"/>
      <c r="AD239" s="24"/>
      <c r="AE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row>
    <row r="240" spans="1:95" ht="25.5" customHeight="1"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AC240" s="24"/>
      <c r="AD240" s="24"/>
      <c r="AE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row>
    <row r="241" spans="1:95" ht="25.5" customHeight="1"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AC241" s="24"/>
      <c r="AD241" s="24"/>
      <c r="AE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row>
    <row r="242" spans="1:95" ht="25.5" customHeight="1"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AC242" s="24"/>
      <c r="AD242" s="24"/>
      <c r="AE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row>
    <row r="243" spans="1:95" ht="25.5" customHeight="1"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AC243" s="24"/>
      <c r="AD243" s="24"/>
      <c r="AE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row>
    <row r="244" spans="1:95" ht="25.5" customHeight="1"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AC244" s="24"/>
      <c r="AD244" s="24"/>
      <c r="AE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row>
    <row r="245" spans="1:95" ht="25.5" customHeight="1"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AC245" s="24"/>
      <c r="AD245" s="24"/>
      <c r="AE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row>
    <row r="246" spans="1:95" ht="25.5" customHeight="1"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AC246" s="24"/>
      <c r="AD246" s="24"/>
      <c r="AE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row>
    <row r="247" spans="1:95" ht="25.5" customHeight="1"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AC247" s="24"/>
      <c r="AD247" s="24"/>
      <c r="AE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row>
    <row r="248" spans="1:95" ht="25.5" customHeight="1"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AC248" s="24"/>
      <c r="AD248" s="24"/>
      <c r="AE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row>
    <row r="249" spans="1:95" ht="25.5" customHeight="1"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AC249" s="24"/>
      <c r="AD249" s="24"/>
      <c r="AE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row>
    <row r="250" spans="1:95" ht="25.5" customHeight="1"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AC250" s="24"/>
      <c r="AD250" s="24"/>
      <c r="AE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row>
    <row r="251" spans="1:95" ht="25.5" customHeight="1"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AC251" s="24"/>
      <c r="AD251" s="24"/>
      <c r="AE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row>
    <row r="252" spans="1:95" ht="25.5" customHeight="1"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AC252" s="24"/>
      <c r="AD252" s="24"/>
      <c r="AE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row>
    <row r="253" spans="1:95" ht="25.5" customHeight="1"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AC253" s="24"/>
      <c r="AD253" s="24"/>
      <c r="AE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row>
    <row r="254" spans="1:95" ht="25.5" customHeight="1"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AC254" s="24"/>
      <c r="AD254" s="24"/>
      <c r="AE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row>
    <row r="255" spans="1:95" ht="25.5" customHeight="1"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AC255" s="24"/>
      <c r="AD255" s="24"/>
      <c r="AE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row>
    <row r="256" spans="1:95" ht="25.5" customHeight="1"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AC256" s="24"/>
      <c r="AD256" s="24"/>
      <c r="AE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row>
    <row r="257" spans="1:95" ht="25.5" customHeight="1"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AC257" s="24"/>
      <c r="AD257" s="24"/>
      <c r="AE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row>
    <row r="258" spans="1:95" ht="25.5" customHeight="1"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AC258" s="24"/>
      <c r="AD258" s="24"/>
      <c r="AE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row>
    <row r="259" spans="1:95" ht="25.5" customHeight="1"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AC259" s="24"/>
      <c r="AD259" s="24"/>
      <c r="AE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row>
    <row r="260" spans="1:95" ht="25.5" customHeight="1"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AC260" s="24"/>
      <c r="AD260" s="24"/>
      <c r="AE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row>
    <row r="261" spans="1:95" ht="25.5" customHeight="1"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AC261" s="24"/>
      <c r="AD261" s="24"/>
      <c r="AE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row>
    <row r="262" spans="1:95" ht="25.5" customHeight="1"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AC262" s="24"/>
      <c r="AD262" s="24"/>
      <c r="AE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row>
    <row r="263" spans="1:95" ht="25.5" customHeight="1"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AC263" s="24"/>
      <c r="AD263" s="24"/>
      <c r="AE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row>
    <row r="264" spans="1:95" ht="25.5" customHeight="1"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AC264" s="24"/>
      <c r="AD264" s="24"/>
      <c r="AE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row>
    <row r="265" spans="1:95" ht="25.5" customHeight="1"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AC265" s="24"/>
      <c r="AD265" s="24"/>
      <c r="AE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row>
    <row r="266" spans="1:95" ht="25.5" customHeight="1"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AC266" s="24"/>
      <c r="AD266" s="24"/>
      <c r="AE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row>
    <row r="267" spans="1:95" ht="25.5" customHeight="1"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AC267" s="24"/>
      <c r="AD267" s="24"/>
      <c r="AE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row>
    <row r="268" spans="1:95" ht="25.5" customHeight="1"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AC268" s="24"/>
      <c r="AD268" s="24"/>
      <c r="AE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row>
    <row r="269" spans="1:95" ht="25.5" customHeight="1"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AC269" s="24"/>
      <c r="AD269" s="24"/>
      <c r="AE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row>
    <row r="270" spans="1:95" ht="25.5" customHeight="1"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AC270" s="24"/>
      <c r="AD270" s="24"/>
      <c r="AE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row>
    <row r="271" spans="1:95" ht="25.5" customHeight="1"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AC271" s="24"/>
      <c r="AD271" s="24"/>
      <c r="AE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row>
    <row r="272" spans="1:95" ht="25.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AC272" s="24"/>
      <c r="AD272" s="24"/>
      <c r="AE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row>
    <row r="273" spans="1:95" ht="25.5" customHeight="1"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AC273" s="24"/>
      <c r="AD273" s="24"/>
      <c r="AE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row>
    <row r="274" spans="1:95" ht="25.5" customHeight="1"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AC274" s="24"/>
      <c r="AD274" s="24"/>
      <c r="AE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row>
    <row r="275" spans="1:95" ht="25.5" customHeight="1"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AC275" s="24"/>
      <c r="AD275" s="24"/>
      <c r="AE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row>
    <row r="276" spans="1:95" ht="25.5" customHeight="1"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AC276" s="24"/>
      <c r="AD276" s="24"/>
      <c r="AE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row>
    <row r="277" spans="1:95" ht="25.5" customHeight="1"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AC277" s="24"/>
      <c r="AD277" s="24"/>
      <c r="AE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row>
    <row r="278" spans="1:95" ht="25.5" customHeight="1"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AC278" s="24"/>
      <c r="AD278" s="24"/>
      <c r="AE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row>
    <row r="279" spans="1:95" ht="25.5" customHeight="1"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AC279" s="24"/>
      <c r="AD279" s="24"/>
      <c r="AE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row>
    <row r="280" spans="1:95" ht="25.5" customHeight="1"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AC280" s="24"/>
      <c r="AD280" s="24"/>
      <c r="AE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row>
    <row r="281" spans="1:95" ht="25.5" customHeight="1"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AC281" s="24"/>
      <c r="AD281" s="24"/>
      <c r="AE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row>
    <row r="282" spans="1:95" ht="25.5" customHeight="1"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AC282" s="24"/>
      <c r="AD282" s="24"/>
      <c r="AE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row>
    <row r="283" spans="1:95" ht="25.5" customHeight="1"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AC283" s="24"/>
      <c r="AD283" s="24"/>
      <c r="AE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row>
    <row r="284" spans="1:95" ht="25.5" customHeight="1"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AC284" s="24"/>
      <c r="AD284" s="24"/>
      <c r="AE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row>
    <row r="285" spans="1:95" ht="25.5" customHeight="1"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AC285" s="24"/>
      <c r="AD285" s="24"/>
      <c r="AE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row>
    <row r="286" spans="1:95" ht="25.5" customHeight="1"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AC286" s="24"/>
      <c r="AD286" s="24"/>
      <c r="AE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row>
    <row r="287" spans="1:95" ht="25.5" customHeight="1"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AC287" s="24"/>
      <c r="AD287" s="24"/>
      <c r="AE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row>
    <row r="288" spans="1:95" ht="25.5" customHeight="1"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AC288" s="24"/>
      <c r="AD288" s="24"/>
      <c r="AE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row>
    <row r="289" spans="1:95" ht="25.5" customHeight="1"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AC289" s="24"/>
      <c r="AD289" s="24"/>
      <c r="AE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row>
    <row r="290" spans="1:95" ht="25.5" customHeight="1"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AC290" s="24"/>
      <c r="AD290" s="24"/>
      <c r="AE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row>
    <row r="291" spans="1:95" ht="25.5" customHeight="1"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AC291" s="24"/>
      <c r="AD291" s="24"/>
      <c r="AE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row>
    <row r="292" spans="1:95" ht="25.5" customHeight="1"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AC292" s="24"/>
      <c r="AD292" s="24"/>
      <c r="AE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row>
    <row r="293" spans="1:95" ht="25.5" customHeight="1"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AC293" s="24"/>
      <c r="AD293" s="24"/>
      <c r="AE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row>
    <row r="294" spans="1:95" ht="25.5" customHeight="1"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AC294" s="24"/>
      <c r="AD294" s="24"/>
      <c r="AE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row>
    <row r="295" spans="1:95" ht="25.5" customHeight="1"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AC295" s="24"/>
      <c r="AD295" s="24"/>
      <c r="AE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row>
    <row r="296" spans="1:95" ht="25.5" customHeight="1"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AC296" s="24"/>
      <c r="AD296" s="24"/>
      <c r="AE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row>
    <row r="297" spans="1:95" ht="25.5" customHeight="1"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AC297" s="24"/>
      <c r="AD297" s="24"/>
      <c r="AE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row>
    <row r="298" spans="1:95" ht="25.5" customHeight="1"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AC298" s="24"/>
      <c r="AD298" s="24"/>
      <c r="AE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row>
    <row r="299" spans="1:95" ht="25.5" customHeight="1"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AC299" s="24"/>
      <c r="AD299" s="24"/>
      <c r="AE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row>
    <row r="300" spans="1:95" ht="25.5" customHeight="1"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AC300" s="24"/>
      <c r="AD300" s="24"/>
      <c r="AE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row>
    <row r="301" spans="1:95" ht="25.5" customHeight="1"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AC301" s="24"/>
      <c r="AD301" s="24"/>
      <c r="AE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row>
    <row r="302" spans="1:95" ht="25.5" customHeight="1"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AC302" s="24"/>
      <c r="AD302" s="24"/>
      <c r="AE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row>
    <row r="303" spans="1:95" ht="25.5" customHeight="1"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AC303" s="24"/>
      <c r="AD303" s="24"/>
      <c r="AE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row>
    <row r="304" spans="1:95" ht="25.5" customHeight="1"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AC304" s="24"/>
      <c r="AD304" s="24"/>
      <c r="AE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row>
    <row r="305" spans="1:95" ht="25.5" customHeight="1"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AC305" s="24"/>
      <c r="AD305" s="24"/>
      <c r="AE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row>
    <row r="306" spans="1:95" ht="25.5" customHeight="1"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AC306" s="24"/>
      <c r="AD306" s="24"/>
      <c r="AE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row>
    <row r="307" spans="1:95" ht="25.5" customHeight="1"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AC307" s="24"/>
      <c r="AD307" s="24"/>
      <c r="AE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row>
    <row r="308" spans="1:95" ht="25.5" customHeight="1"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AC308" s="24"/>
      <c r="AD308" s="24"/>
      <c r="AE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row>
    <row r="309" spans="1:95" ht="25.5" customHeight="1"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AC309" s="24"/>
      <c r="AD309" s="24"/>
      <c r="AE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row>
    <row r="310" spans="1:95" ht="25.5" customHeight="1"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AC310" s="24"/>
      <c r="AD310" s="24"/>
      <c r="AE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row>
    <row r="311" spans="1:95" ht="25.5" customHeight="1"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AC311" s="24"/>
      <c r="AD311" s="24"/>
      <c r="AE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row>
    <row r="312" spans="1:95" ht="25.5" customHeight="1"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AC312" s="24"/>
      <c r="AD312" s="24"/>
      <c r="AE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row>
    <row r="313" spans="1:95" ht="25.5" customHeight="1"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AC313" s="24"/>
      <c r="AD313" s="24"/>
      <c r="AE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row>
    <row r="314" spans="1:95" ht="25.5" customHeight="1"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AC314" s="24"/>
      <c r="AD314" s="24"/>
      <c r="AE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row>
    <row r="315" spans="1:95" ht="25.5" customHeight="1"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AC315" s="24"/>
      <c r="AD315" s="24"/>
      <c r="AE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row>
    <row r="316" spans="1:95" ht="25.5" customHeight="1"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AC316" s="24"/>
      <c r="AD316" s="24"/>
      <c r="AE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row>
    <row r="317" spans="1:95" ht="25.5" customHeight="1"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AC317" s="24"/>
      <c r="AD317" s="24"/>
      <c r="AE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row>
    <row r="318" spans="1:95" ht="25.5" customHeight="1" x14ac:dyDescent="0.2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AC318" s="24"/>
      <c r="AD318" s="24"/>
      <c r="AE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row>
    <row r="319" spans="1:95" ht="25.5" customHeight="1" x14ac:dyDescent="0.2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AC319" s="24"/>
      <c r="AD319" s="24"/>
      <c r="AE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row>
    <row r="320" spans="1:95" ht="25.5" customHeight="1" x14ac:dyDescent="0.2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AC320" s="24"/>
      <c r="AD320" s="24"/>
      <c r="AE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row>
    <row r="321" spans="1:95" ht="25.5" customHeight="1" x14ac:dyDescent="0.2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AC321" s="24"/>
      <c r="AD321" s="24"/>
      <c r="AE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row>
    <row r="322" spans="1:95" ht="25.5" customHeight="1" x14ac:dyDescent="0.2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AC322" s="24"/>
      <c r="AD322" s="24"/>
      <c r="AE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row>
    <row r="323" spans="1:95" ht="25.5" customHeight="1" x14ac:dyDescent="0.2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AC323" s="24"/>
      <c r="AD323" s="24"/>
      <c r="AE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row>
    <row r="324" spans="1:95" ht="25.5" customHeight="1" x14ac:dyDescent="0.2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AC324" s="24"/>
      <c r="AD324" s="24"/>
      <c r="AE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row>
    <row r="325" spans="1:95" ht="25.5" customHeight="1" x14ac:dyDescent="0.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AC325" s="24"/>
      <c r="AD325" s="24"/>
      <c r="AE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row>
    <row r="326" spans="1:95" ht="25.5" customHeight="1"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AC326" s="24"/>
      <c r="AD326" s="24"/>
      <c r="AE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row>
    <row r="327" spans="1:95" ht="25.5" customHeight="1" x14ac:dyDescent="0.2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AC327" s="24"/>
      <c r="AD327" s="24"/>
      <c r="AE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row>
    <row r="328" spans="1:95" ht="25.5" customHeight="1" x14ac:dyDescent="0.2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AC328" s="24"/>
      <c r="AD328" s="24"/>
      <c r="AE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row>
    <row r="329" spans="1:95" ht="25.5" customHeight="1" x14ac:dyDescent="0.2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AC329" s="24"/>
      <c r="AD329" s="24"/>
      <c r="AE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row>
  </sheetData>
  <sheetProtection algorithmName="SHA-512" hashValue="PX0T1Qo+2mbKWw2ymVYohaw9yM4zKpGYftCIkd2CMqG1c+17RRu7O4EoAY8tk+FIZPR3UnHyYcNkYaA0F8CUAQ==" saltValue="rygm9Id0cc233dyStETyZQ==" spinCount="100000" sheet="1" objects="1" scenarios="1" selectLockedCells="1"/>
  <mergeCells count="17">
    <mergeCell ref="X3:AF4"/>
    <mergeCell ref="C2:F2"/>
    <mergeCell ref="B13:F13"/>
    <mergeCell ref="B16:F16"/>
    <mergeCell ref="B19:F19"/>
    <mergeCell ref="G3:G4"/>
    <mergeCell ref="H3:N4"/>
    <mergeCell ref="P3:V4"/>
    <mergeCell ref="Z5:AB5"/>
    <mergeCell ref="C40:F40"/>
    <mergeCell ref="B3:F4"/>
    <mergeCell ref="B7:F7"/>
    <mergeCell ref="B10:F10"/>
    <mergeCell ref="B31:E31"/>
    <mergeCell ref="B22:F22"/>
    <mergeCell ref="B25:E25"/>
    <mergeCell ref="B28:E28"/>
  </mergeCells>
  <conditionalFormatting sqref="P39:P41 P6:P27 T7 AD7 T10 AD10 T13 AD13 T16 AD16 T19 AD19 T22 AD22 T25 AD25 P29:P30 P32:P33 S41:U41 AD41:AE41 S6:V6 AD6:AE6 S26:U27 AD26:AE27 S8:U9 AD8:AE9 S11:U12 AD11:AE12 S14:U15 AD14:AE15 S17:U18 AD17:AE18 S20:U21 AD20:AE21 S23:U24 AD23:AE24 S29:U30 AD29:AE30 S32:U33 V26:V41 AD32:AE33">
    <cfRule type="expression" dxfId="52" priority="42">
      <formula>#REF!="x"</formula>
    </cfRule>
  </conditionalFormatting>
  <conditionalFormatting sqref="P34:P38">
    <cfRule type="expression" dxfId="51" priority="41">
      <formula>#REF!="x"</formula>
    </cfRule>
  </conditionalFormatting>
  <conditionalFormatting sqref="S34:U37 AD34:AE37">
    <cfRule type="expression" dxfId="50" priority="40">
      <formula>#REF!="x"</formula>
    </cfRule>
  </conditionalFormatting>
  <conditionalFormatting sqref="S34:U37 AD34:AE37">
    <cfRule type="expression" dxfId="49" priority="39">
      <formula>#REF!="x"</formula>
    </cfRule>
  </conditionalFormatting>
  <conditionalFormatting sqref="Q39:R39 Q26:R27 Q8:Q9 Q41:R41 R40 Q6:R6 Q23:Q24 Q20:Q21 Q17:Q18 Q14:Q15 Q11:Q12 Q29:R30 Q32:R33">
    <cfRule type="expression" dxfId="48" priority="36">
      <formula>#REF!="x"</formula>
    </cfRule>
  </conditionalFormatting>
  <conditionalFormatting sqref="Q34:R38">
    <cfRule type="expression" dxfId="47" priority="35">
      <formula>#REF!="x"</formula>
    </cfRule>
  </conditionalFormatting>
  <conditionalFormatting sqref="H3 S38:U38 AD38:AE38 AF6 Z6:AA6 AF8:AF9 Z8:AA9 AF11:AF12 Z11:AA12 AF14:AF15 Z14:AA15 AF17:AF18 Z17:AA18 AF20:AF21 Z20:AA21 AF23:AF24 Z23:AA24 AF26:AF27 Z26:AA27 AF29:AF30 Z29:AA30 AF32:AF33 Z32:AA33 AF35:AF36 Z35:AA36 AF38:AF41 Z38:AA41">
    <cfRule type="expression" dxfId="46" priority="34">
      <formula>#REF!="3"</formula>
    </cfRule>
  </conditionalFormatting>
  <conditionalFormatting sqref="P3">
    <cfRule type="expression" dxfId="45" priority="33">
      <formula>#REF!="3"</formula>
    </cfRule>
  </conditionalFormatting>
  <conditionalFormatting sqref="P28 T28 AD28">
    <cfRule type="expression" dxfId="44" priority="32">
      <formula>#REF!="x"</formula>
    </cfRule>
  </conditionalFormatting>
  <conditionalFormatting sqref="P31 T31 AD31">
    <cfRule type="expression" dxfId="43" priority="31">
      <formula>#REF!="x"</formula>
    </cfRule>
  </conditionalFormatting>
  <conditionalFormatting sqref="S38:U38 AD38:AE38">
    <cfRule type="expression" dxfId="42" priority="27">
      <formula>#REF!="3"</formula>
    </cfRule>
  </conditionalFormatting>
  <conditionalFormatting sqref="Z7 AF7 Z10 AF10 Z13 AF13 Z16 AF16 Z19 AF19 Z22 AF22 Z25 AF25 Z28 AF28 Z31 AF31 Z34 AF34 Z37 AF37 AF5">
    <cfRule type="expression" dxfId="41" priority="26">
      <formula>#REF!="3"</formula>
    </cfRule>
  </conditionalFormatting>
  <conditionalFormatting sqref="AA34">
    <cfRule type="expression" dxfId="40" priority="25">
      <formula>#REF!="x"</formula>
    </cfRule>
  </conditionalFormatting>
  <conditionalFormatting sqref="AA34">
    <cfRule type="expression" dxfId="39" priority="24">
      <formula>#REF!="x"</formula>
    </cfRule>
  </conditionalFormatting>
  <conditionalFormatting sqref="AA37">
    <cfRule type="expression" dxfId="38" priority="23">
      <formula>#REF!="x"</formula>
    </cfRule>
  </conditionalFormatting>
  <conditionalFormatting sqref="AA37">
    <cfRule type="expression" dxfId="37" priority="22">
      <formula>#REF!="x"</formula>
    </cfRule>
  </conditionalFormatting>
  <conditionalFormatting sqref="Y39:AB39 AB40">
    <cfRule type="expression" dxfId="36" priority="21">
      <formula>#REF!="x"</formula>
    </cfRule>
  </conditionalFormatting>
  <conditionalFormatting sqref="Y38:AB39 AB40 Y6:AB6 Y41:AB41">
    <cfRule type="expression" dxfId="35" priority="20">
      <formula>#REF!="x"</formula>
    </cfRule>
  </conditionalFormatting>
  <conditionalFormatting sqref="Y8:AA9 Y11:AA12 Y14:AA15 Y17:AA18 Y20:AA21 Y23:AA24 Y26:AA27 Y29:AA30 Y32:AA33 Y35:AA36">
    <cfRule type="expression" dxfId="34" priority="19">
      <formula>#REF!="3"</formula>
    </cfRule>
  </conditionalFormatting>
  <conditionalFormatting sqref="P5 R5 T5 AD5 V5">
    <cfRule type="expression" dxfId="33" priority="18">
      <formula>#REF!="x"</formula>
    </cfRule>
  </conditionalFormatting>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6B19AD6F-6A10-45E4-B221-373DC4E5713B}">
            <xm:f>Accueil!$C$12=""</xm:f>
            <x14:dxf>
              <font>
                <color theme="0"/>
              </font>
              <fill>
                <patternFill>
                  <bgColor theme="0"/>
                </patternFill>
              </fill>
              <border>
                <left/>
                <right/>
                <top/>
                <bottom/>
              </border>
            </x14:dxf>
          </x14:cfRule>
          <xm:sqref>AA7</xm:sqref>
        </x14:conditionalFormatting>
        <x14:conditionalFormatting xmlns:xm="http://schemas.microsoft.com/office/excel/2006/main">
          <x14:cfRule type="expression" priority="15" id="{2124CB6B-0AD4-492F-AD12-570FA605EAF6}">
            <xm:f>Accueil!$C$12=""</xm:f>
            <x14:dxf>
              <font>
                <color theme="0"/>
              </font>
              <fill>
                <patternFill>
                  <bgColor theme="0"/>
                </patternFill>
              </fill>
              <border>
                <left/>
                <right/>
                <top/>
                <bottom/>
              </border>
            </x14:dxf>
          </x14:cfRule>
          <xm:sqref>AA10</xm:sqref>
        </x14:conditionalFormatting>
        <x14:conditionalFormatting xmlns:xm="http://schemas.microsoft.com/office/excel/2006/main">
          <x14:cfRule type="expression" priority="14" id="{E118116E-A65E-4D07-9C12-0CEB3C38A785}">
            <xm:f>Accueil!$C$12=""</xm:f>
            <x14:dxf>
              <font>
                <color theme="0"/>
              </font>
              <fill>
                <patternFill>
                  <bgColor theme="0"/>
                </patternFill>
              </fill>
              <border>
                <left/>
                <right/>
                <top/>
                <bottom/>
              </border>
            </x14:dxf>
          </x14:cfRule>
          <xm:sqref>AA13</xm:sqref>
        </x14:conditionalFormatting>
        <x14:conditionalFormatting xmlns:xm="http://schemas.microsoft.com/office/excel/2006/main">
          <x14:cfRule type="expression" priority="13" id="{CE58B16F-02F0-4152-9E5F-10D55976611C}">
            <xm:f>Accueil!$C$12=""</xm:f>
            <x14:dxf>
              <font>
                <color theme="0"/>
              </font>
              <fill>
                <patternFill>
                  <bgColor theme="0"/>
                </patternFill>
              </fill>
              <border>
                <left/>
                <right/>
                <top/>
                <bottom/>
              </border>
            </x14:dxf>
          </x14:cfRule>
          <xm:sqref>AA16</xm:sqref>
        </x14:conditionalFormatting>
        <x14:conditionalFormatting xmlns:xm="http://schemas.microsoft.com/office/excel/2006/main">
          <x14:cfRule type="expression" priority="12" id="{A71553BE-8BA0-4D60-8953-A02D900984BC}">
            <xm:f>Accueil!$C$12=""</xm:f>
            <x14:dxf>
              <font>
                <color theme="0"/>
              </font>
              <fill>
                <patternFill>
                  <bgColor theme="0"/>
                </patternFill>
              </fill>
              <border>
                <left/>
                <right/>
                <top/>
                <bottom/>
              </border>
            </x14:dxf>
          </x14:cfRule>
          <xm:sqref>AA19</xm:sqref>
        </x14:conditionalFormatting>
        <x14:conditionalFormatting xmlns:xm="http://schemas.microsoft.com/office/excel/2006/main">
          <x14:cfRule type="expression" priority="11" id="{0EEB5236-539B-48F9-9766-7B249563F820}">
            <xm:f>Accueil!$C$12=""</xm:f>
            <x14:dxf>
              <font>
                <color theme="0"/>
              </font>
              <fill>
                <patternFill>
                  <bgColor theme="0"/>
                </patternFill>
              </fill>
              <border>
                <left/>
                <right/>
                <top/>
                <bottom/>
              </border>
            </x14:dxf>
          </x14:cfRule>
          <xm:sqref>AA22</xm:sqref>
        </x14:conditionalFormatting>
        <x14:conditionalFormatting xmlns:xm="http://schemas.microsoft.com/office/excel/2006/main">
          <x14:cfRule type="expression" priority="10" id="{D3821B0B-B4C6-4AEF-BA3A-9C027183B29C}">
            <xm:f>Accueil!$C$12=""</xm:f>
            <x14:dxf>
              <font>
                <color theme="0"/>
              </font>
              <fill>
                <patternFill>
                  <bgColor theme="0"/>
                </patternFill>
              </fill>
              <border>
                <left/>
                <right/>
                <top/>
                <bottom/>
              </border>
            </x14:dxf>
          </x14:cfRule>
          <xm:sqref>AA25</xm:sqref>
        </x14:conditionalFormatting>
        <x14:conditionalFormatting xmlns:xm="http://schemas.microsoft.com/office/excel/2006/main">
          <x14:cfRule type="expression" priority="9" id="{FCA2464C-27E5-402D-9216-F9F5E3CA1021}">
            <xm:f>Accueil!$C$12=""</xm:f>
            <x14:dxf>
              <font>
                <color theme="0"/>
              </font>
              <fill>
                <patternFill>
                  <bgColor theme="0"/>
                </patternFill>
              </fill>
              <border>
                <left/>
                <right/>
                <top/>
                <bottom/>
              </border>
            </x14:dxf>
          </x14:cfRule>
          <xm:sqref>AA28</xm:sqref>
        </x14:conditionalFormatting>
        <x14:conditionalFormatting xmlns:xm="http://schemas.microsoft.com/office/excel/2006/main">
          <x14:cfRule type="expression" priority="8" id="{D03B1DC6-A69D-40F6-B1DB-9D39EA42D5D9}">
            <xm:f>Accueil!$C$12=""</xm:f>
            <x14:dxf>
              <font>
                <color theme="0"/>
              </font>
              <fill>
                <patternFill>
                  <bgColor theme="0"/>
                </patternFill>
              </fill>
              <border>
                <left/>
                <right/>
                <top/>
                <bottom/>
              </border>
            </x14:dxf>
          </x14:cfRule>
          <xm:sqref>AA31</xm:sqref>
        </x14:conditionalFormatting>
        <x14:conditionalFormatting xmlns:xm="http://schemas.microsoft.com/office/excel/2006/main">
          <x14:cfRule type="expression" priority="7" id="{A38985DF-49D0-4C4A-BA09-9FA83C48A9D6}">
            <xm:f>Accueil!$C$12=""</xm:f>
            <x14:dxf>
              <font>
                <color theme="0"/>
              </font>
              <fill>
                <patternFill>
                  <bgColor theme="0"/>
                </patternFill>
              </fill>
              <border>
                <left/>
                <right/>
                <top/>
                <bottom/>
              </border>
            </x14:dxf>
          </x14:cfRule>
          <xm:sqref>O3:AF4 O6:AF41 O5:Y5 AC5:AF5</xm:sqref>
        </x14:conditionalFormatting>
        <x14:conditionalFormatting xmlns:xm="http://schemas.microsoft.com/office/excel/2006/main">
          <x14:cfRule type="expression" priority="5" id="{FB1DEDFA-8411-4573-9D3C-F323EB2C740E}">
            <xm:f>Accueil!$C$12=""</xm:f>
            <x14:dxf>
              <font>
                <color theme="0"/>
              </font>
              <fill>
                <patternFill>
                  <bgColor theme="0"/>
                </patternFill>
              </fill>
              <border>
                <left/>
                <right/>
                <top/>
                <bottom/>
              </border>
            </x14:dxf>
          </x14:cfRule>
          <xm:sqref>Z5</xm:sqref>
        </x14:conditionalFormatting>
        <x14:conditionalFormatting xmlns:xm="http://schemas.microsoft.com/office/excel/2006/main">
          <x14:cfRule type="expression" priority="4" id="{82922C6C-EFCA-44F2-8E23-5E1BA89D07DA}">
            <xm:f>Accueil!$C$14=UPPER(Textes!$A$43)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3" id="{960D06E1-A4B0-4634-9E44-845E4283484C}">
            <xm:f>Accueil!$C$14=UPPER(Textes!$A$43)</xm:f>
            <x14:dxf>
              <font>
                <color rgb="FFE2E2E2"/>
              </font>
            </x14:dxf>
          </x14:cfRule>
          <xm:sqref>M40</xm:sqref>
        </x14:conditionalFormatting>
        <x14:conditionalFormatting xmlns:xm="http://schemas.microsoft.com/office/excel/2006/main">
          <x14:cfRule type="expression" priority="1" id="{641FB3C4-1BF3-4B96-ABC1-B185EDD1CDE0}">
            <xm:f>AND(Accueil!$C$12="",Accueil!$C$14=Textes!$A$43)</xm:f>
            <x14:dxf>
              <font>
                <color theme="0"/>
              </font>
              <fill>
                <patternFill>
                  <bgColor theme="0"/>
                </patternFill>
              </fill>
              <border>
                <left/>
                <right/>
                <top/>
                <bottom/>
                <vertical/>
                <horizontal/>
              </border>
            </x14:dxf>
          </x14:cfRule>
          <xm:sqref>O3:AF41</xm:sqref>
        </x14:conditionalFormatting>
        <x14:conditionalFormatting xmlns:xm="http://schemas.microsoft.com/office/excel/2006/main">
          <x14:cfRule type="expression" priority="2" id="{7011A8EC-F65F-4FC2-8046-A4F407E109EE}">
            <xm:f>Accueil!$C$14=UPPER(Textes!$A$43)</xm:f>
            <x14:dxf>
              <font>
                <color rgb="FFD9D9D9"/>
              </font>
            </x14:dxf>
          </x14:cfRule>
          <xm:sqref>M40 U40 AE40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C7494E0-20CC-4841-A6BE-719CEA94AC36}">
          <x14:formula1>
            <xm:f>Textes!$E$3:$E$8</xm:f>
          </x14:formula1>
          <xm:sqref>I7 I10 I13 I16 I19 I22 I25 I40 Q40 Q25 Q22 Q19 Q16 Q13 Q10 Q7 I28 Q28 I31 Q31 Y28 Y7 Y10 Y13 Y16 Y19 Y22 Y25 Y31 Y40:Z40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C6E79-5214-46F1-9866-6A8C2142341C}">
  <sheetPr codeName="Feuil20">
    <pageSetUpPr fitToPage="1"/>
  </sheetPr>
  <dimension ref="A1:CQ329"/>
  <sheetViews>
    <sheetView showGridLines="0" showRowColHeaders="0" zoomScale="75" zoomScaleNormal="75" zoomScaleSheetLayoutView="75" workbookViewId="0">
      <selection activeCell="I7" sqref="I7"/>
    </sheetView>
  </sheetViews>
  <sheetFormatPr baseColWidth="10" defaultColWidth="10.5703125" defaultRowHeight="25.5" customHeight="1" x14ac:dyDescent="0.25"/>
  <cols>
    <col min="1" max="1" width="6.85546875" style="2" customWidth="1"/>
    <col min="2" max="5" width="3.42578125" style="2" customWidth="1"/>
    <col min="6" max="6" width="40.85546875" style="2" customWidth="1"/>
    <col min="7" max="8" width="2.5703125" style="2" customWidth="1"/>
    <col min="9" max="9" width="11.42578125" style="2" customWidth="1"/>
    <col min="10" max="10" width="2.5703125" style="2" customWidth="1"/>
    <col min="11" max="11" width="13.85546875" style="2" customWidth="1"/>
    <col min="12" max="12" width="2.5703125" style="2" customWidth="1"/>
    <col min="13" max="13" width="13.85546875" style="2" customWidth="1"/>
    <col min="14" max="14" width="2.5703125" style="2" customWidth="1"/>
    <col min="15" max="15" width="3.140625" style="2" customWidth="1"/>
    <col min="16" max="16" width="2.5703125" style="2" customWidth="1"/>
    <col min="17" max="17" width="11.42578125" style="2" customWidth="1"/>
    <col min="18" max="18" width="2.5703125" style="2" customWidth="1"/>
    <col min="19" max="19" width="13.85546875" style="2" customWidth="1"/>
    <col min="20" max="20" width="2.5703125" style="2" customWidth="1"/>
    <col min="21" max="21" width="13.85546875" style="2" customWidth="1"/>
    <col min="22" max="22" width="2.5703125" style="2" customWidth="1"/>
    <col min="23" max="23" width="3.140625" style="2" customWidth="1"/>
    <col min="24" max="24" width="2.5703125" style="2" customWidth="1"/>
    <col min="25" max="25" width="11.42578125" style="24" customWidth="1"/>
    <col min="26" max="26" width="2.5703125" style="24" customWidth="1"/>
    <col min="27" max="27" width="6.5703125" style="24" customWidth="1"/>
    <col min="28" max="28" width="2.5703125" style="24" customWidth="1"/>
    <col min="29" max="29" width="13.85546875" style="2" customWidth="1"/>
    <col min="30" max="30" width="2.5703125" style="2" customWidth="1"/>
    <col min="31" max="31" width="13.85546875" style="2" customWidth="1"/>
    <col min="32" max="32" width="2.5703125" style="24" customWidth="1"/>
    <col min="33" max="33" width="6.85546875" style="2" customWidth="1"/>
    <col min="34" max="35" width="10.5703125" style="2" customWidth="1"/>
    <col min="36" max="16384" width="10.5703125" style="2"/>
  </cols>
  <sheetData>
    <row r="1" spans="1:95" ht="45" customHeight="1" x14ac:dyDescent="0.25">
      <c r="A1" s="318"/>
      <c r="B1" s="318"/>
      <c r="C1" s="318"/>
      <c r="D1" s="318"/>
      <c r="E1" s="318"/>
      <c r="F1" s="318"/>
      <c r="G1" s="318"/>
      <c r="H1" s="318"/>
      <c r="I1" s="318"/>
      <c r="J1" s="318"/>
      <c r="K1" s="318"/>
      <c r="L1" s="318"/>
      <c r="M1" s="318"/>
      <c r="N1" s="318"/>
      <c r="O1" s="318"/>
      <c r="P1" s="318"/>
      <c r="Q1" s="318"/>
      <c r="R1" s="318"/>
      <c r="S1" s="318"/>
      <c r="T1" s="318"/>
      <c r="U1" s="318"/>
      <c r="V1" s="318"/>
      <c r="W1" s="318"/>
      <c r="X1" s="318"/>
      <c r="Y1" s="79"/>
      <c r="Z1" s="79"/>
      <c r="AA1" s="79"/>
      <c r="AB1" s="79"/>
      <c r="AC1" s="318"/>
      <c r="AD1" s="318"/>
      <c r="AE1" s="318"/>
      <c r="AF1" s="79"/>
      <c r="AG1" s="318"/>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row>
    <row r="2" spans="1:95" ht="39.950000000000003" customHeight="1" x14ac:dyDescent="0.65">
      <c r="A2" s="1"/>
      <c r="B2" s="1"/>
      <c r="C2" s="467"/>
      <c r="D2" s="467"/>
      <c r="E2" s="467"/>
      <c r="F2" s="467"/>
      <c r="G2" s="1"/>
      <c r="H2" s="1"/>
      <c r="I2" s="1"/>
      <c r="J2" s="1"/>
      <c r="K2" s="1"/>
      <c r="L2" s="1"/>
      <c r="M2" s="1"/>
      <c r="N2" s="1"/>
      <c r="O2" s="1"/>
      <c r="P2" s="1"/>
      <c r="Q2" s="1"/>
      <c r="R2" s="1"/>
      <c r="S2" s="1"/>
      <c r="T2" s="1"/>
      <c r="U2" s="1"/>
      <c r="V2" s="1"/>
      <c r="W2" s="1"/>
      <c r="X2" s="1"/>
      <c r="Y2" s="1"/>
      <c r="Z2" s="1"/>
      <c r="AA2" s="1"/>
      <c r="AB2" s="1"/>
      <c r="AC2" s="1"/>
      <c r="AD2" s="1"/>
      <c r="AE2" s="1"/>
      <c r="AF2" s="1"/>
      <c r="AG2" s="1"/>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row>
    <row r="3" spans="1:95" ht="18.95" customHeight="1" x14ac:dyDescent="0.3">
      <c r="A3" s="80"/>
      <c r="B3" s="463" t="str">
        <f>T(Textes!A127)</f>
        <v>Revenus</v>
      </c>
      <c r="C3" s="463"/>
      <c r="D3" s="463"/>
      <c r="E3" s="463"/>
      <c r="F3" s="463"/>
      <c r="G3" s="468"/>
      <c r="H3" s="462" t="str">
        <f>T(Accueil!$C$10)</f>
        <v/>
      </c>
      <c r="I3" s="462"/>
      <c r="J3" s="462"/>
      <c r="K3" s="462"/>
      <c r="L3" s="462"/>
      <c r="M3" s="462"/>
      <c r="N3" s="462"/>
      <c r="O3" s="38"/>
      <c r="P3" s="462" t="str">
        <f>T(Accueil!$C$12)</f>
        <v/>
      </c>
      <c r="Q3" s="462"/>
      <c r="R3" s="462"/>
      <c r="S3" s="462"/>
      <c r="T3" s="462"/>
      <c r="U3" s="462"/>
      <c r="V3" s="462"/>
      <c r="W3" s="38"/>
      <c r="X3" s="462" t="str">
        <f>T(Textes!$A$23)</f>
        <v>Communs</v>
      </c>
      <c r="Y3" s="462"/>
      <c r="Z3" s="462"/>
      <c r="AA3" s="462"/>
      <c r="AB3" s="462"/>
      <c r="AC3" s="462"/>
      <c r="AD3" s="462"/>
      <c r="AE3" s="462"/>
      <c r="AF3" s="462"/>
      <c r="AG3" s="1"/>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row>
    <row r="4" spans="1:95" ht="18.95" customHeight="1" x14ac:dyDescent="0.25">
      <c r="A4" s="1"/>
      <c r="B4" s="463"/>
      <c r="C4" s="463"/>
      <c r="D4" s="463"/>
      <c r="E4" s="463"/>
      <c r="F4" s="463"/>
      <c r="G4" s="468"/>
      <c r="H4" s="462"/>
      <c r="I4" s="462"/>
      <c r="J4" s="462"/>
      <c r="K4" s="462"/>
      <c r="L4" s="462"/>
      <c r="M4" s="462"/>
      <c r="N4" s="462"/>
      <c r="O4" s="39"/>
      <c r="P4" s="462"/>
      <c r="Q4" s="462"/>
      <c r="R4" s="462"/>
      <c r="S4" s="462"/>
      <c r="T4" s="462"/>
      <c r="U4" s="462"/>
      <c r="V4" s="462"/>
      <c r="W4" s="39"/>
      <c r="X4" s="462"/>
      <c r="Y4" s="462"/>
      <c r="Z4" s="462"/>
      <c r="AA4" s="462"/>
      <c r="AB4" s="462"/>
      <c r="AC4" s="462"/>
      <c r="AD4" s="462"/>
      <c r="AE4" s="462"/>
      <c r="AF4" s="462"/>
      <c r="AG4" s="1"/>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row>
    <row r="5" spans="1:95" ht="33" customHeight="1" x14ac:dyDescent="0.25">
      <c r="A5" s="1"/>
      <c r="B5" s="39"/>
      <c r="C5" s="39"/>
      <c r="D5" s="39"/>
      <c r="E5" s="39"/>
      <c r="F5" s="39"/>
      <c r="G5" s="1"/>
      <c r="I5" s="31" t="str">
        <f>UPPER(Textes!A8)</f>
        <v>FRÉQUENCE</v>
      </c>
      <c r="K5" s="31" t="str">
        <f>UPPER(Textes!$A$36)</f>
        <v>AUJOURD'HUI</v>
      </c>
      <c r="L5" s="34"/>
      <c r="M5" s="31" t="str">
        <f>UPPER(Accueil!$C$14)&amp;IF(Accueil!C14=Textes!A39,CHAR(178),"")</f>
        <v>AU DÉCÈS²</v>
      </c>
      <c r="N5" s="35"/>
      <c r="O5" s="33"/>
      <c r="P5" s="35"/>
      <c r="Q5" s="31" t="str">
        <f>UPPER(Textes!A8)</f>
        <v>FRÉQUENCE</v>
      </c>
      <c r="R5" s="35"/>
      <c r="S5" s="31" t="str">
        <f>UPPER(Textes!$A$36)</f>
        <v>AUJOURD'HUI</v>
      </c>
      <c r="T5" s="34"/>
      <c r="U5" s="31" t="str">
        <f>UPPER(Accueil!$C$14)&amp;IF(Accueil!C14=Textes!A39,CHAR(178),"")</f>
        <v>AU DÉCÈS²</v>
      </c>
      <c r="V5" s="25"/>
      <c r="W5" s="33"/>
      <c r="X5" s="34"/>
      <c r="Y5" s="31" t="str">
        <f>UPPER(Textes!A8)</f>
        <v>FRÉQUENCE</v>
      </c>
      <c r="Z5" s="464" t="str">
        <f>"% "&amp;T(Accueil!C10)&amp;CHAR(185)</f>
        <v>% ¹</v>
      </c>
      <c r="AA5" s="464"/>
      <c r="AB5" s="464"/>
      <c r="AC5" s="31" t="str">
        <f>UPPER(Textes!$A$36)</f>
        <v>AUJOURD'HUI</v>
      </c>
      <c r="AD5" s="34"/>
      <c r="AE5" s="31" t="str">
        <f>UPPER(Accueil!$C$14)&amp;IF(Accueil!C14=Textes!A39,CHAR(178),"")</f>
        <v>AU DÉCÈS²</v>
      </c>
      <c r="AF5" s="25"/>
      <c r="AG5" s="1"/>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row>
    <row r="6" spans="1:95" ht="6" customHeight="1" x14ac:dyDescent="0.25">
      <c r="A6" s="1"/>
      <c r="B6" s="39"/>
      <c r="C6" s="39"/>
      <c r="D6" s="39"/>
      <c r="E6" s="39"/>
      <c r="F6" s="39"/>
      <c r="G6" s="1"/>
      <c r="L6" s="32"/>
      <c r="O6" s="1"/>
      <c r="V6" s="25"/>
      <c r="W6" s="1"/>
      <c r="X6" s="32"/>
      <c r="Y6" s="2"/>
      <c r="Z6" s="25"/>
      <c r="AA6" s="25"/>
      <c r="AB6" s="2"/>
      <c r="AF6" s="25"/>
      <c r="AG6" s="1"/>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row>
    <row r="7" spans="1:95" ht="20.100000000000001" customHeight="1" x14ac:dyDescent="0.3">
      <c r="A7" s="1"/>
      <c r="B7" s="461" t="str">
        <f>T(Textes!A116)</f>
        <v>Revenu net</v>
      </c>
      <c r="C7" s="461"/>
      <c r="D7" s="461"/>
      <c r="E7" s="461"/>
      <c r="F7" s="461"/>
      <c r="G7" s="1"/>
      <c r="I7" s="23" t="s">
        <v>22</v>
      </c>
      <c r="J7" s="319">
        <f>IF(N7=FALSE,VLOOKUP(I7,Textes!$E:$H,4,FALSE),"1")</f>
        <v>12</v>
      </c>
      <c r="K7" s="158"/>
      <c r="L7" s="277"/>
      <c r="M7" s="158"/>
      <c r="N7" s="40" t="b">
        <f>ISBLANK(I7)</f>
        <v>0</v>
      </c>
      <c r="O7" s="115"/>
      <c r="P7" s="108"/>
      <c r="Q7" s="23" t="s">
        <v>22</v>
      </c>
      <c r="R7" s="37">
        <f>IF(V7=FALSE,VLOOKUP(Q7,Textes!$E:$H,4,FALSE),"1")</f>
        <v>12</v>
      </c>
      <c r="S7" s="158"/>
      <c r="T7" s="277"/>
      <c r="U7" s="158"/>
      <c r="V7" s="126" t="b">
        <f>ISBLANK(Q7)</f>
        <v>0</v>
      </c>
      <c r="W7" s="115"/>
      <c r="X7" s="102"/>
      <c r="Y7" s="23" t="s">
        <v>22</v>
      </c>
      <c r="Z7" s="27" t="b">
        <f>ISBLANK(W7)</f>
        <v>1</v>
      </c>
      <c r="AA7" s="137">
        <v>0.5</v>
      </c>
      <c r="AB7" s="121">
        <f>VLOOKUP(Y7,Textes!$E:$H,4,FALSE)</f>
        <v>12</v>
      </c>
      <c r="AC7" s="158"/>
      <c r="AD7" s="277"/>
      <c r="AE7" s="158"/>
      <c r="AF7" s="27"/>
      <c r="AG7" s="1"/>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row>
    <row r="8" spans="1:95" ht="6" customHeight="1" x14ac:dyDescent="0.3">
      <c r="A8" s="1"/>
      <c r="B8" s="197"/>
      <c r="C8" s="198"/>
      <c r="D8" s="196"/>
      <c r="E8" s="199"/>
      <c r="F8" s="196"/>
      <c r="G8" s="309"/>
      <c r="H8" s="311"/>
      <c r="I8" s="96"/>
      <c r="J8" s="320"/>
      <c r="K8" s="279"/>
      <c r="L8" s="279"/>
      <c r="M8" s="280"/>
      <c r="N8" s="125"/>
      <c r="O8" s="117"/>
      <c r="P8" s="118"/>
      <c r="Q8" s="132"/>
      <c r="R8" s="98"/>
      <c r="S8" s="279"/>
      <c r="T8" s="279"/>
      <c r="U8" s="279"/>
      <c r="V8" s="127"/>
      <c r="W8" s="117"/>
      <c r="X8" s="116"/>
      <c r="Y8" s="128"/>
      <c r="Z8" s="122"/>
      <c r="AA8" s="138"/>
      <c r="AB8" s="123"/>
      <c r="AC8" s="279"/>
      <c r="AD8" s="279"/>
      <c r="AE8" s="279"/>
      <c r="AF8" s="27"/>
      <c r="AG8" s="1"/>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row>
    <row r="9" spans="1:95" ht="6" customHeight="1" x14ac:dyDescent="0.3">
      <c r="A9" s="1"/>
      <c r="B9" s="42"/>
      <c r="C9" s="200"/>
      <c r="D9" s="39"/>
      <c r="E9" s="38"/>
      <c r="F9" s="39"/>
      <c r="G9" s="1"/>
      <c r="I9" s="15"/>
      <c r="J9" s="319"/>
      <c r="K9" s="277"/>
      <c r="L9" s="277"/>
      <c r="M9" s="282"/>
      <c r="N9" s="40"/>
      <c r="O9" s="115"/>
      <c r="P9" s="108"/>
      <c r="Q9" s="133"/>
      <c r="R9" s="37"/>
      <c r="S9" s="277"/>
      <c r="T9" s="277"/>
      <c r="U9" s="277"/>
      <c r="V9" s="126"/>
      <c r="W9" s="115"/>
      <c r="X9" s="102"/>
      <c r="Y9" s="129"/>
      <c r="Z9" s="27"/>
      <c r="AA9" s="139"/>
      <c r="AB9" s="124"/>
      <c r="AC9" s="277"/>
      <c r="AD9" s="277"/>
      <c r="AE9" s="277"/>
      <c r="AF9" s="27"/>
      <c r="AG9" s="1"/>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row>
    <row r="10" spans="1:95" ht="20.100000000000001" customHeight="1" x14ac:dyDescent="0.3">
      <c r="A10" s="1"/>
      <c r="B10" s="461" t="str">
        <f>T(Textes!A128)</f>
        <v>Bonis</v>
      </c>
      <c r="C10" s="461"/>
      <c r="D10" s="461"/>
      <c r="E10" s="461"/>
      <c r="F10" s="461"/>
      <c r="G10" s="1"/>
      <c r="I10" s="23" t="s">
        <v>22</v>
      </c>
      <c r="J10" s="319">
        <f>IF(N10=FALSE,VLOOKUP(I10,Textes!$E:$H,4,FALSE),"1")</f>
        <v>12</v>
      </c>
      <c r="K10" s="158"/>
      <c r="L10" s="277"/>
      <c r="M10" s="158"/>
      <c r="N10" s="40" t="b">
        <f>ISBLANK(I10)</f>
        <v>0</v>
      </c>
      <c r="O10" s="115"/>
      <c r="P10" s="108"/>
      <c r="Q10" s="23" t="s">
        <v>22</v>
      </c>
      <c r="R10" s="37">
        <f>IF(V10=FALSE,VLOOKUP(Q10,Textes!$E:$H,4,FALSE),"1")</f>
        <v>12</v>
      </c>
      <c r="S10" s="158"/>
      <c r="T10" s="277"/>
      <c r="U10" s="158"/>
      <c r="V10" s="126" t="b">
        <f>ISBLANK(Q10)</f>
        <v>0</v>
      </c>
      <c r="W10" s="115"/>
      <c r="X10" s="102"/>
      <c r="Y10" s="23" t="s">
        <v>22</v>
      </c>
      <c r="Z10" s="27" t="b">
        <f>ISBLANK(W10)</f>
        <v>1</v>
      </c>
      <c r="AA10" s="137">
        <v>0.5</v>
      </c>
      <c r="AB10" s="121">
        <f>VLOOKUP(Y10,Textes!$E:$H,4,FALSE)</f>
        <v>12</v>
      </c>
      <c r="AC10" s="158"/>
      <c r="AD10" s="277"/>
      <c r="AE10" s="158"/>
      <c r="AF10" s="27"/>
      <c r="AG10" s="1"/>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row>
    <row r="11" spans="1:95" ht="6" customHeight="1" x14ac:dyDescent="0.3">
      <c r="A11" s="1"/>
      <c r="B11" s="197"/>
      <c r="C11" s="198"/>
      <c r="D11" s="196"/>
      <c r="E11" s="199"/>
      <c r="F11" s="196"/>
      <c r="G11" s="309"/>
      <c r="H11" s="311"/>
      <c r="I11" s="96"/>
      <c r="J11" s="320"/>
      <c r="K11" s="279"/>
      <c r="L11" s="279"/>
      <c r="M11" s="280"/>
      <c r="N11" s="125"/>
      <c r="O11" s="117"/>
      <c r="P11" s="118"/>
      <c r="Q11" s="132"/>
      <c r="R11" s="98"/>
      <c r="S11" s="279"/>
      <c r="T11" s="279"/>
      <c r="U11" s="279"/>
      <c r="V11" s="127"/>
      <c r="W11" s="117"/>
      <c r="X11" s="116"/>
      <c r="Y11" s="128"/>
      <c r="Z11" s="122"/>
      <c r="AA11" s="138"/>
      <c r="AB11" s="123"/>
      <c r="AC11" s="279"/>
      <c r="AD11" s="279"/>
      <c r="AE11" s="279"/>
      <c r="AF11" s="27"/>
      <c r="AG11" s="1"/>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row>
    <row r="12" spans="1:95" ht="6" customHeight="1" x14ac:dyDescent="0.3">
      <c r="A12" s="1"/>
      <c r="B12" s="42"/>
      <c r="C12" s="200"/>
      <c r="D12" s="39"/>
      <c r="E12" s="38"/>
      <c r="F12" s="39"/>
      <c r="G12" s="1"/>
      <c r="I12" s="15"/>
      <c r="J12" s="319"/>
      <c r="K12" s="277"/>
      <c r="L12" s="277"/>
      <c r="M12" s="282"/>
      <c r="N12" s="40"/>
      <c r="O12" s="115"/>
      <c r="P12" s="108"/>
      <c r="Q12" s="133"/>
      <c r="R12" s="37"/>
      <c r="S12" s="277"/>
      <c r="T12" s="277"/>
      <c r="U12" s="277"/>
      <c r="V12" s="126"/>
      <c r="W12" s="115"/>
      <c r="X12" s="102"/>
      <c r="Y12" s="129"/>
      <c r="Z12" s="27"/>
      <c r="AA12" s="139"/>
      <c r="AB12" s="124"/>
      <c r="AC12" s="277"/>
      <c r="AD12" s="277"/>
      <c r="AE12" s="277"/>
      <c r="AF12" s="27"/>
      <c r="AG12" s="1"/>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row>
    <row r="13" spans="1:95" ht="20.100000000000001" customHeight="1" x14ac:dyDescent="0.3">
      <c r="A13" s="1"/>
      <c r="B13" s="461" t="str">
        <f>T(Textes!A129)</f>
        <v>Subventions et crédits</v>
      </c>
      <c r="C13" s="461"/>
      <c r="D13" s="461"/>
      <c r="E13" s="461"/>
      <c r="F13" s="461"/>
      <c r="G13" s="1"/>
      <c r="I13" s="23" t="s">
        <v>22</v>
      </c>
      <c r="J13" s="319">
        <f>IF(N13=FALSE,VLOOKUP(I13,Textes!$E:$H,4,FALSE),"1")</f>
        <v>12</v>
      </c>
      <c r="K13" s="158"/>
      <c r="L13" s="277"/>
      <c r="M13" s="158"/>
      <c r="N13" s="40" t="b">
        <f>ISBLANK(I13)</f>
        <v>0</v>
      </c>
      <c r="O13" s="115"/>
      <c r="P13" s="108"/>
      <c r="Q13" s="23" t="s">
        <v>22</v>
      </c>
      <c r="R13" s="37">
        <f>IF(V13=FALSE,VLOOKUP(Q13,Textes!$E:$H,4,FALSE),"1")</f>
        <v>12</v>
      </c>
      <c r="S13" s="158"/>
      <c r="T13" s="277"/>
      <c r="U13" s="158"/>
      <c r="V13" s="126" t="b">
        <f>ISBLANK(Q13)</f>
        <v>0</v>
      </c>
      <c r="W13" s="115"/>
      <c r="X13" s="102"/>
      <c r="Y13" s="23" t="s">
        <v>22</v>
      </c>
      <c r="Z13" s="27" t="b">
        <f>ISBLANK(W13)</f>
        <v>1</v>
      </c>
      <c r="AA13" s="137">
        <v>0.5</v>
      </c>
      <c r="AB13" s="121">
        <f>VLOOKUP(Y13,Textes!$E:$H,4,FALSE)</f>
        <v>12</v>
      </c>
      <c r="AC13" s="158"/>
      <c r="AD13" s="277"/>
      <c r="AE13" s="158"/>
      <c r="AF13" s="27"/>
      <c r="AG13" s="1"/>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row>
    <row r="14" spans="1:95" ht="6" customHeight="1" x14ac:dyDescent="0.3">
      <c r="A14" s="1"/>
      <c r="B14" s="197"/>
      <c r="C14" s="198"/>
      <c r="D14" s="196"/>
      <c r="E14" s="199"/>
      <c r="F14" s="196"/>
      <c r="G14" s="309"/>
      <c r="H14" s="311"/>
      <c r="I14" s="96"/>
      <c r="J14" s="320"/>
      <c r="K14" s="279"/>
      <c r="L14" s="279"/>
      <c r="M14" s="280"/>
      <c r="N14" s="125"/>
      <c r="O14" s="117"/>
      <c r="P14" s="118"/>
      <c r="Q14" s="132"/>
      <c r="R14" s="98"/>
      <c r="S14" s="279"/>
      <c r="T14" s="279"/>
      <c r="U14" s="279"/>
      <c r="V14" s="127"/>
      <c r="W14" s="117"/>
      <c r="X14" s="116"/>
      <c r="Y14" s="128"/>
      <c r="Z14" s="122"/>
      <c r="AA14" s="138"/>
      <c r="AB14" s="123"/>
      <c r="AC14" s="279"/>
      <c r="AD14" s="279"/>
      <c r="AE14" s="279"/>
      <c r="AF14" s="27"/>
      <c r="AG14" s="1"/>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row>
    <row r="15" spans="1:95" ht="6" customHeight="1" x14ac:dyDescent="0.3">
      <c r="A15" s="1"/>
      <c r="B15" s="42"/>
      <c r="C15" s="200"/>
      <c r="D15" s="39"/>
      <c r="E15" s="38"/>
      <c r="F15" s="39"/>
      <c r="G15" s="1"/>
      <c r="I15" s="15"/>
      <c r="J15" s="319"/>
      <c r="K15" s="277"/>
      <c r="L15" s="277"/>
      <c r="M15" s="282"/>
      <c r="N15" s="40"/>
      <c r="O15" s="115"/>
      <c r="P15" s="108"/>
      <c r="Q15" s="133"/>
      <c r="R15" s="37"/>
      <c r="S15" s="277"/>
      <c r="T15" s="277"/>
      <c r="U15" s="277"/>
      <c r="V15" s="126"/>
      <c r="W15" s="115"/>
      <c r="X15" s="102"/>
      <c r="Y15" s="129"/>
      <c r="Z15" s="27"/>
      <c r="AA15" s="139"/>
      <c r="AB15" s="124"/>
      <c r="AC15" s="277"/>
      <c r="AD15" s="277"/>
      <c r="AE15" s="277"/>
      <c r="AF15" s="27"/>
      <c r="AG15" s="1"/>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row>
    <row r="16" spans="1:95" ht="20.100000000000001" customHeight="1" x14ac:dyDescent="0.3">
      <c r="A16" s="1"/>
      <c r="B16" s="461" t="str">
        <f>T(Textes!A130)</f>
        <v>Revenu de location</v>
      </c>
      <c r="C16" s="461"/>
      <c r="D16" s="461"/>
      <c r="E16" s="461"/>
      <c r="F16" s="461"/>
      <c r="G16" s="1"/>
      <c r="I16" s="23" t="s">
        <v>22</v>
      </c>
      <c r="J16" s="319">
        <f>IF(N16=FALSE,VLOOKUP(I16,Textes!$E:$H,4,FALSE),"1")</f>
        <v>12</v>
      </c>
      <c r="K16" s="158"/>
      <c r="L16" s="277"/>
      <c r="M16" s="158"/>
      <c r="N16" s="40" t="b">
        <f>ISBLANK(I16)</f>
        <v>0</v>
      </c>
      <c r="O16" s="115"/>
      <c r="P16" s="108"/>
      <c r="Q16" s="23" t="s">
        <v>22</v>
      </c>
      <c r="R16" s="37">
        <f>IF(V16=FALSE,VLOOKUP(Q16,Textes!$E:$H,4,FALSE),"1")</f>
        <v>12</v>
      </c>
      <c r="S16" s="158"/>
      <c r="T16" s="277"/>
      <c r="U16" s="158"/>
      <c r="V16" s="126" t="b">
        <f>ISBLANK(Q16)</f>
        <v>0</v>
      </c>
      <c r="W16" s="115"/>
      <c r="X16" s="102"/>
      <c r="Y16" s="23" t="s">
        <v>22</v>
      </c>
      <c r="Z16" s="27" t="b">
        <f>ISBLANK(W16)</f>
        <v>1</v>
      </c>
      <c r="AA16" s="137">
        <v>0.5</v>
      </c>
      <c r="AB16" s="121">
        <f>VLOOKUP(Y16,Textes!$E:$H,4,FALSE)</f>
        <v>12</v>
      </c>
      <c r="AC16" s="158"/>
      <c r="AD16" s="277"/>
      <c r="AE16" s="158"/>
      <c r="AF16" s="27"/>
      <c r="AG16" s="1"/>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row>
    <row r="17" spans="1:95" ht="6" customHeight="1" x14ac:dyDescent="0.3">
      <c r="A17" s="1"/>
      <c r="B17" s="197"/>
      <c r="C17" s="198"/>
      <c r="D17" s="196"/>
      <c r="E17" s="199"/>
      <c r="F17" s="196"/>
      <c r="G17" s="309"/>
      <c r="H17" s="311"/>
      <c r="I17" s="96"/>
      <c r="J17" s="320"/>
      <c r="K17" s="279"/>
      <c r="L17" s="279"/>
      <c r="M17" s="280"/>
      <c r="N17" s="125"/>
      <c r="O17" s="117"/>
      <c r="P17" s="118"/>
      <c r="Q17" s="132"/>
      <c r="R17" s="98"/>
      <c r="S17" s="279"/>
      <c r="T17" s="279"/>
      <c r="U17" s="279"/>
      <c r="V17" s="127"/>
      <c r="W17" s="117"/>
      <c r="X17" s="116"/>
      <c r="Y17" s="128"/>
      <c r="Z17" s="122"/>
      <c r="AA17" s="138"/>
      <c r="AB17" s="123"/>
      <c r="AC17" s="279"/>
      <c r="AD17" s="279"/>
      <c r="AE17" s="279"/>
      <c r="AF17" s="27"/>
      <c r="AG17" s="1"/>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row>
    <row r="18" spans="1:95" ht="6" customHeight="1" x14ac:dyDescent="0.3">
      <c r="A18" s="1"/>
      <c r="B18" s="42"/>
      <c r="C18" s="200"/>
      <c r="D18" s="39"/>
      <c r="E18" s="38"/>
      <c r="F18" s="39"/>
      <c r="G18" s="1"/>
      <c r="I18" s="15"/>
      <c r="J18" s="319"/>
      <c r="K18" s="277"/>
      <c r="L18" s="277"/>
      <c r="M18" s="282"/>
      <c r="N18" s="40"/>
      <c r="O18" s="115"/>
      <c r="P18" s="108"/>
      <c r="Q18" s="133"/>
      <c r="R18" s="37"/>
      <c r="S18" s="277"/>
      <c r="T18" s="277"/>
      <c r="U18" s="277"/>
      <c r="V18" s="126"/>
      <c r="W18" s="115"/>
      <c r="X18" s="102"/>
      <c r="Y18" s="129"/>
      <c r="Z18" s="27"/>
      <c r="AA18" s="139"/>
      <c r="AB18" s="124"/>
      <c r="AC18" s="277"/>
      <c r="AD18" s="277"/>
      <c r="AE18" s="277"/>
      <c r="AF18" s="27"/>
      <c r="AG18" s="1"/>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row>
    <row r="19" spans="1:95" ht="20.100000000000001" customHeight="1" x14ac:dyDescent="0.3">
      <c r="A19" s="1"/>
      <c r="B19" s="298" t="str">
        <f>T(Textes!A34)</f>
        <v>Autres :</v>
      </c>
      <c r="C19" s="298"/>
      <c r="D19" s="298"/>
      <c r="E19" s="298"/>
      <c r="F19" s="202"/>
      <c r="G19" s="1"/>
      <c r="I19" s="23" t="s">
        <v>22</v>
      </c>
      <c r="J19" s="319">
        <f>IF(N19=FALSE,VLOOKUP(I19,Textes!$E:$H,4,FALSE),"1")</f>
        <v>12</v>
      </c>
      <c r="K19" s="158"/>
      <c r="L19" s="277"/>
      <c r="M19" s="158"/>
      <c r="N19" s="40" t="b">
        <f>ISBLANK(I19)</f>
        <v>0</v>
      </c>
      <c r="O19" s="115"/>
      <c r="P19" s="108"/>
      <c r="Q19" s="23" t="s">
        <v>22</v>
      </c>
      <c r="R19" s="37">
        <f>IF(V19=FALSE,VLOOKUP(Q19,Textes!$E:$H,4,FALSE),"1")</f>
        <v>12</v>
      </c>
      <c r="S19" s="158"/>
      <c r="T19" s="277"/>
      <c r="U19" s="158"/>
      <c r="V19" s="126" t="b">
        <f>ISBLANK(Q19)</f>
        <v>0</v>
      </c>
      <c r="W19" s="115"/>
      <c r="X19" s="102"/>
      <c r="Y19" s="23" t="s">
        <v>22</v>
      </c>
      <c r="Z19" s="27" t="b">
        <f>ISBLANK(W19)</f>
        <v>1</v>
      </c>
      <c r="AA19" s="137">
        <v>0.5</v>
      </c>
      <c r="AB19" s="121">
        <f>VLOOKUP(Y19,Textes!$E:$H,4,FALSE)</f>
        <v>12</v>
      </c>
      <c r="AC19" s="158"/>
      <c r="AD19" s="277"/>
      <c r="AE19" s="158"/>
      <c r="AF19" s="27"/>
      <c r="AG19" s="1"/>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row>
    <row r="20" spans="1:95" ht="6" customHeight="1" x14ac:dyDescent="0.3">
      <c r="A20" s="1"/>
      <c r="B20" s="197"/>
      <c r="C20" s="198"/>
      <c r="D20" s="196"/>
      <c r="E20" s="199"/>
      <c r="F20" s="196"/>
      <c r="G20" s="309"/>
      <c r="H20" s="311"/>
      <c r="I20" s="96"/>
      <c r="J20" s="320"/>
      <c r="K20" s="279"/>
      <c r="L20" s="279"/>
      <c r="M20" s="280"/>
      <c r="N20" s="125"/>
      <c r="O20" s="117"/>
      <c r="P20" s="118"/>
      <c r="Q20" s="132"/>
      <c r="R20" s="98"/>
      <c r="S20" s="279"/>
      <c r="T20" s="279"/>
      <c r="U20" s="279"/>
      <c r="V20" s="127"/>
      <c r="W20" s="117"/>
      <c r="X20" s="116"/>
      <c r="Y20" s="128"/>
      <c r="Z20" s="122"/>
      <c r="AA20" s="138"/>
      <c r="AB20" s="123"/>
      <c r="AC20" s="279"/>
      <c r="AD20" s="279"/>
      <c r="AE20" s="279"/>
      <c r="AF20" s="27"/>
      <c r="AG20" s="1"/>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row>
    <row r="21" spans="1:95" ht="6" customHeight="1" x14ac:dyDescent="0.3">
      <c r="A21" s="1"/>
      <c r="B21" s="42"/>
      <c r="C21" s="200"/>
      <c r="D21" s="39"/>
      <c r="E21" s="38"/>
      <c r="F21" s="39"/>
      <c r="G21" s="1"/>
      <c r="I21" s="15"/>
      <c r="J21" s="319"/>
      <c r="K21" s="277"/>
      <c r="L21" s="277"/>
      <c r="M21" s="282"/>
      <c r="N21" s="40"/>
      <c r="O21" s="115"/>
      <c r="P21" s="108"/>
      <c r="Q21" s="133"/>
      <c r="R21" s="37"/>
      <c r="S21" s="277"/>
      <c r="T21" s="277"/>
      <c r="U21" s="277"/>
      <c r="V21" s="126"/>
      <c r="W21" s="115"/>
      <c r="X21" s="102"/>
      <c r="Y21" s="129"/>
      <c r="Z21" s="27"/>
      <c r="AA21" s="139"/>
      <c r="AB21" s="124"/>
      <c r="AC21" s="277"/>
      <c r="AD21" s="277"/>
      <c r="AE21" s="277"/>
      <c r="AF21" s="27"/>
      <c r="AG21" s="1"/>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row>
    <row r="22" spans="1:95" ht="20.100000000000001" customHeight="1" x14ac:dyDescent="0.3">
      <c r="A22" s="1"/>
      <c r="B22" s="298" t="str">
        <f>T(Textes!A34)</f>
        <v>Autres :</v>
      </c>
      <c r="C22" s="298"/>
      <c r="D22" s="298"/>
      <c r="E22" s="298"/>
      <c r="F22" s="202"/>
      <c r="G22" s="1"/>
      <c r="I22" s="23" t="s">
        <v>22</v>
      </c>
      <c r="J22" s="319">
        <f>IF(N22=FALSE,VLOOKUP(I22,Textes!$E:$H,4,FALSE),"1")</f>
        <v>12</v>
      </c>
      <c r="K22" s="158"/>
      <c r="L22" s="277"/>
      <c r="M22" s="158"/>
      <c r="N22" s="40" t="b">
        <f>ISBLANK(I22)</f>
        <v>0</v>
      </c>
      <c r="O22" s="115"/>
      <c r="P22" s="108"/>
      <c r="Q22" s="23" t="s">
        <v>22</v>
      </c>
      <c r="R22" s="37">
        <f>IF(V22=FALSE,VLOOKUP(Q22,Textes!$E:$H,4,FALSE),"1")</f>
        <v>12</v>
      </c>
      <c r="S22" s="158"/>
      <c r="T22" s="277"/>
      <c r="U22" s="158"/>
      <c r="V22" s="126" t="b">
        <f>ISBLANK(Q22)</f>
        <v>0</v>
      </c>
      <c r="W22" s="115"/>
      <c r="X22" s="102"/>
      <c r="Y22" s="23" t="s">
        <v>22</v>
      </c>
      <c r="Z22" s="27" t="b">
        <f>ISBLANK(W22)</f>
        <v>1</v>
      </c>
      <c r="AA22" s="137">
        <v>0.5</v>
      </c>
      <c r="AB22" s="121">
        <f>VLOOKUP(Y22,Textes!$E:$H,4,FALSE)</f>
        <v>12</v>
      </c>
      <c r="AC22" s="158"/>
      <c r="AD22" s="277"/>
      <c r="AE22" s="158"/>
      <c r="AF22" s="27"/>
      <c r="AG22" s="1"/>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row>
    <row r="23" spans="1:95" ht="6" customHeight="1" x14ac:dyDescent="0.3">
      <c r="A23" s="1"/>
      <c r="B23" s="197"/>
      <c r="C23" s="198"/>
      <c r="D23" s="196"/>
      <c r="E23" s="199"/>
      <c r="F23" s="196"/>
      <c r="G23" s="309"/>
      <c r="H23" s="311"/>
      <c r="I23" s="96"/>
      <c r="J23" s="320"/>
      <c r="K23" s="279"/>
      <c r="L23" s="279"/>
      <c r="M23" s="280"/>
      <c r="N23" s="125"/>
      <c r="O23" s="117"/>
      <c r="P23" s="118"/>
      <c r="Q23" s="132"/>
      <c r="R23" s="98"/>
      <c r="S23" s="279"/>
      <c r="T23" s="279"/>
      <c r="U23" s="279"/>
      <c r="V23" s="127"/>
      <c r="W23" s="117"/>
      <c r="X23" s="116"/>
      <c r="Y23" s="128"/>
      <c r="Z23" s="122"/>
      <c r="AA23" s="138"/>
      <c r="AB23" s="123"/>
      <c r="AC23" s="279"/>
      <c r="AD23" s="279"/>
      <c r="AE23" s="279"/>
      <c r="AF23" s="27"/>
      <c r="AG23" s="1"/>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row>
    <row r="24" spans="1:95" ht="6" customHeight="1" x14ac:dyDescent="0.3">
      <c r="A24" s="1"/>
      <c r="B24" s="42"/>
      <c r="C24" s="200"/>
      <c r="D24" s="39"/>
      <c r="E24" s="38"/>
      <c r="F24" s="39"/>
      <c r="G24" s="1"/>
      <c r="I24" s="15"/>
      <c r="J24" s="319"/>
      <c r="K24" s="277"/>
      <c r="L24" s="277"/>
      <c r="M24" s="282"/>
      <c r="N24" s="40"/>
      <c r="O24" s="115"/>
      <c r="P24" s="108"/>
      <c r="Q24" s="133"/>
      <c r="R24" s="37"/>
      <c r="S24" s="277"/>
      <c r="T24" s="277"/>
      <c r="U24" s="277"/>
      <c r="V24" s="126"/>
      <c r="W24" s="115"/>
      <c r="X24" s="102"/>
      <c r="Y24" s="129"/>
      <c r="Z24" s="27"/>
      <c r="AA24" s="139"/>
      <c r="AB24" s="124"/>
      <c r="AC24" s="277"/>
      <c r="AD24" s="277"/>
      <c r="AE24" s="277"/>
      <c r="AF24" s="27"/>
      <c r="AG24" s="1"/>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row>
    <row r="25" spans="1:95" ht="20.100000000000001" customHeight="1" x14ac:dyDescent="0.3">
      <c r="A25" s="1"/>
      <c r="B25" s="461" t="str">
        <f>T(Textes!A34)</f>
        <v>Autres :</v>
      </c>
      <c r="C25" s="461"/>
      <c r="D25" s="461"/>
      <c r="E25" s="461"/>
      <c r="F25" s="202"/>
      <c r="G25" s="1"/>
      <c r="I25" s="23" t="s">
        <v>22</v>
      </c>
      <c r="J25" s="319">
        <f>IF(N25=FALSE,VLOOKUP(I25,Textes!$E:$H,4,FALSE),"1")</f>
        <v>12</v>
      </c>
      <c r="K25" s="158"/>
      <c r="L25" s="277"/>
      <c r="M25" s="158"/>
      <c r="N25" s="40" t="b">
        <f>ISBLANK(I25)</f>
        <v>0</v>
      </c>
      <c r="O25" s="115"/>
      <c r="P25" s="108"/>
      <c r="Q25" s="23" t="s">
        <v>22</v>
      </c>
      <c r="R25" s="37">
        <f>IF(V25=FALSE,VLOOKUP(Q25,Textes!$E:$H,4,FALSE),"1")</f>
        <v>12</v>
      </c>
      <c r="S25" s="158"/>
      <c r="T25" s="277"/>
      <c r="U25" s="158"/>
      <c r="V25" s="126" t="b">
        <f>ISBLANK(Q25)</f>
        <v>0</v>
      </c>
      <c r="W25" s="115"/>
      <c r="X25" s="102"/>
      <c r="Y25" s="23" t="s">
        <v>22</v>
      </c>
      <c r="Z25" s="27" t="b">
        <f>ISBLANK(W25)</f>
        <v>1</v>
      </c>
      <c r="AA25" s="137">
        <v>0.5</v>
      </c>
      <c r="AB25" s="121">
        <f>VLOOKUP(Y25,Textes!$E:$H,4,FALSE)</f>
        <v>12</v>
      </c>
      <c r="AC25" s="158"/>
      <c r="AD25" s="277"/>
      <c r="AE25" s="158"/>
      <c r="AF25" s="27"/>
      <c r="AG25" s="1"/>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row>
    <row r="26" spans="1:95" ht="6" customHeight="1" x14ac:dyDescent="0.3">
      <c r="A26" s="1"/>
      <c r="B26" s="42"/>
      <c r="C26" s="200"/>
      <c r="D26" s="39"/>
      <c r="E26" s="38"/>
      <c r="F26" s="39"/>
      <c r="G26" s="1"/>
      <c r="I26" s="15"/>
      <c r="J26" s="319"/>
      <c r="K26" s="170"/>
      <c r="L26" s="170"/>
      <c r="M26" s="171"/>
      <c r="N26" s="40"/>
      <c r="O26" s="115"/>
      <c r="P26" s="108"/>
      <c r="Q26" s="133"/>
      <c r="R26" s="108"/>
      <c r="S26" s="170"/>
      <c r="T26" s="170"/>
      <c r="U26" s="170"/>
      <c r="V26" s="106"/>
      <c r="W26" s="115"/>
      <c r="X26" s="102"/>
      <c r="Y26" s="129"/>
      <c r="Z26" s="100"/>
      <c r="AA26" s="100"/>
      <c r="AB26" s="103"/>
      <c r="AC26" s="170"/>
      <c r="AD26" s="170"/>
      <c r="AE26" s="170"/>
      <c r="AF26" s="27"/>
      <c r="AG26" s="1"/>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row>
    <row r="27" spans="1:95" ht="6" customHeight="1" x14ac:dyDescent="0.3">
      <c r="A27" s="1"/>
      <c r="B27" s="42"/>
      <c r="C27" s="200"/>
      <c r="D27" s="39"/>
      <c r="E27" s="38"/>
      <c r="F27" s="39"/>
      <c r="G27" s="1"/>
      <c r="I27" s="15"/>
      <c r="J27" s="319"/>
      <c r="K27" s="170"/>
      <c r="L27" s="170"/>
      <c r="M27" s="171"/>
      <c r="N27" s="40"/>
      <c r="O27" s="115"/>
      <c r="P27" s="108"/>
      <c r="Q27" s="133"/>
      <c r="R27" s="108"/>
      <c r="S27" s="170"/>
      <c r="T27" s="170"/>
      <c r="U27" s="170"/>
      <c r="V27" s="106"/>
      <c r="W27" s="115"/>
      <c r="X27" s="102"/>
      <c r="Y27" s="129"/>
      <c r="Z27" s="100"/>
      <c r="AA27" s="100"/>
      <c r="AB27" s="103"/>
      <c r="AC27" s="170"/>
      <c r="AD27" s="170"/>
      <c r="AE27" s="170"/>
      <c r="AF27" s="27"/>
      <c r="AG27" s="1"/>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row>
    <row r="28" spans="1:95" ht="20.100000000000001" customHeight="1" x14ac:dyDescent="0.3">
      <c r="A28" s="1"/>
      <c r="B28" s="461"/>
      <c r="C28" s="461"/>
      <c r="D28" s="461"/>
      <c r="E28" s="461"/>
      <c r="F28" s="299"/>
      <c r="G28" s="1"/>
      <c r="I28" s="99"/>
      <c r="J28" s="319"/>
      <c r="K28" s="165"/>
      <c r="L28" s="170"/>
      <c r="M28" s="171"/>
      <c r="N28" s="300"/>
      <c r="O28" s="115"/>
      <c r="P28" s="108"/>
      <c r="Q28" s="99"/>
      <c r="R28" s="108"/>
      <c r="S28" s="165"/>
      <c r="T28" s="170"/>
      <c r="U28" s="165"/>
      <c r="V28" s="106"/>
      <c r="W28" s="115"/>
      <c r="X28" s="102"/>
      <c r="Y28" s="99"/>
      <c r="Z28" s="100"/>
      <c r="AA28" s="101"/>
      <c r="AB28" s="240"/>
      <c r="AC28" s="165"/>
      <c r="AD28" s="170"/>
      <c r="AE28" s="165"/>
      <c r="AF28" s="27"/>
      <c r="AG28" s="1"/>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row>
    <row r="29" spans="1:95" ht="6" customHeight="1" x14ac:dyDescent="0.3">
      <c r="A29" s="1"/>
      <c r="B29" s="39"/>
      <c r="C29" s="200"/>
      <c r="D29" s="39"/>
      <c r="E29" s="39"/>
      <c r="F29" s="39"/>
      <c r="G29" s="1"/>
      <c r="I29" s="37"/>
      <c r="J29" s="25"/>
      <c r="K29" s="170"/>
      <c r="L29" s="170"/>
      <c r="M29" s="171"/>
      <c r="N29" s="300"/>
      <c r="O29" s="115"/>
      <c r="P29" s="108"/>
      <c r="Q29" s="133"/>
      <c r="R29" s="108"/>
      <c r="S29" s="170"/>
      <c r="T29" s="170"/>
      <c r="U29" s="170"/>
      <c r="V29" s="106"/>
      <c r="W29" s="115"/>
      <c r="X29" s="102"/>
      <c r="Y29" s="129"/>
      <c r="Z29" s="100"/>
      <c r="AA29" s="100"/>
      <c r="AB29" s="103"/>
      <c r="AC29" s="170"/>
      <c r="AD29" s="170"/>
      <c r="AE29" s="170"/>
      <c r="AF29" s="27"/>
      <c r="AG29" s="1"/>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row>
    <row r="30" spans="1:95" ht="6" customHeight="1" x14ac:dyDescent="0.3">
      <c r="A30" s="1"/>
      <c r="B30" s="39"/>
      <c r="C30" s="200"/>
      <c r="D30" s="39"/>
      <c r="E30" s="39"/>
      <c r="F30" s="39"/>
      <c r="G30" s="1"/>
      <c r="I30" s="37"/>
      <c r="J30" s="25"/>
      <c r="K30" s="170"/>
      <c r="L30" s="170"/>
      <c r="M30" s="171"/>
      <c r="N30" s="300"/>
      <c r="O30" s="115"/>
      <c r="P30" s="108"/>
      <c r="Q30" s="133"/>
      <c r="R30" s="108"/>
      <c r="S30" s="170"/>
      <c r="T30" s="170"/>
      <c r="U30" s="170"/>
      <c r="V30" s="106"/>
      <c r="W30" s="115"/>
      <c r="X30" s="102"/>
      <c r="Y30" s="129"/>
      <c r="Z30" s="100"/>
      <c r="AA30" s="100"/>
      <c r="AB30" s="103"/>
      <c r="AC30" s="170"/>
      <c r="AD30" s="170"/>
      <c r="AE30" s="170"/>
      <c r="AF30" s="27"/>
      <c r="AG30" s="1"/>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row>
    <row r="31" spans="1:95" ht="20.100000000000001" customHeight="1" x14ac:dyDescent="0.3">
      <c r="A31" s="1"/>
      <c r="B31" s="461"/>
      <c r="C31" s="461"/>
      <c r="D31" s="461"/>
      <c r="E31" s="461"/>
      <c r="F31" s="299"/>
      <c r="G31" s="1"/>
      <c r="I31" s="99"/>
      <c r="J31" s="319"/>
      <c r="K31" s="165"/>
      <c r="L31" s="170"/>
      <c r="M31" s="171"/>
      <c r="N31" s="300"/>
      <c r="O31" s="115"/>
      <c r="P31" s="108"/>
      <c r="Q31" s="99"/>
      <c r="R31" s="108"/>
      <c r="S31" s="165"/>
      <c r="T31" s="170"/>
      <c r="U31" s="165"/>
      <c r="V31" s="106"/>
      <c r="W31" s="115"/>
      <c r="X31" s="102"/>
      <c r="Y31" s="99"/>
      <c r="Z31" s="100"/>
      <c r="AA31" s="101"/>
      <c r="AB31" s="240"/>
      <c r="AC31" s="165"/>
      <c r="AD31" s="170"/>
      <c r="AE31" s="165"/>
      <c r="AF31" s="27"/>
      <c r="AG31" s="1"/>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row>
    <row r="32" spans="1:95" ht="6" customHeight="1" x14ac:dyDescent="0.3">
      <c r="A32" s="1"/>
      <c r="B32" s="39"/>
      <c r="C32" s="201"/>
      <c r="D32" s="201"/>
      <c r="E32" s="201"/>
      <c r="F32" s="42"/>
      <c r="G32" s="1"/>
      <c r="I32" s="37"/>
      <c r="J32" s="25"/>
      <c r="K32" s="170"/>
      <c r="L32" s="170"/>
      <c r="M32" s="171"/>
      <c r="N32" s="300"/>
      <c r="O32" s="115"/>
      <c r="P32" s="108"/>
      <c r="Q32" s="99"/>
      <c r="R32" s="108"/>
      <c r="S32" s="165"/>
      <c r="T32" s="170"/>
      <c r="U32" s="165"/>
      <c r="V32" s="106"/>
      <c r="W32" s="115"/>
      <c r="X32" s="102"/>
      <c r="Y32" s="99"/>
      <c r="Z32" s="104"/>
      <c r="AA32" s="104"/>
      <c r="AB32" s="103"/>
      <c r="AC32" s="170"/>
      <c r="AD32" s="170"/>
      <c r="AE32" s="165"/>
      <c r="AF32" s="28"/>
      <c r="AG32" s="1"/>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row>
    <row r="33" spans="1:95" ht="6" customHeight="1" x14ac:dyDescent="0.3">
      <c r="A33" s="1"/>
      <c r="B33" s="39"/>
      <c r="C33" s="201"/>
      <c r="D33" s="201"/>
      <c r="E33" s="201"/>
      <c r="F33" s="42"/>
      <c r="G33" s="1"/>
      <c r="I33" s="37"/>
      <c r="J33" s="25"/>
      <c r="K33" s="170"/>
      <c r="L33" s="170"/>
      <c r="M33" s="282"/>
      <c r="N33" s="300"/>
      <c r="O33" s="115"/>
      <c r="P33" s="108"/>
      <c r="Q33" s="99"/>
      <c r="R33" s="108"/>
      <c r="S33" s="165"/>
      <c r="T33" s="170"/>
      <c r="U33" s="165"/>
      <c r="V33" s="106"/>
      <c r="W33" s="115"/>
      <c r="X33" s="102"/>
      <c r="Y33" s="99"/>
      <c r="Z33" s="104"/>
      <c r="AA33" s="104"/>
      <c r="AB33" s="103"/>
      <c r="AC33" s="170"/>
      <c r="AD33" s="170"/>
      <c r="AE33" s="165"/>
      <c r="AF33" s="28"/>
      <c r="AG33" s="1"/>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row>
    <row r="34" spans="1:95" ht="19.5" customHeight="1" x14ac:dyDescent="0.3">
      <c r="A34" s="1"/>
      <c r="B34" s="39"/>
      <c r="C34" s="39"/>
      <c r="D34" s="39"/>
      <c r="E34" s="39"/>
      <c r="F34" s="203"/>
      <c r="G34" s="1"/>
      <c r="I34" s="37"/>
      <c r="J34" s="25"/>
      <c r="K34" s="170"/>
      <c r="L34" s="170"/>
      <c r="M34" s="171"/>
      <c r="N34" s="106"/>
      <c r="O34" s="119"/>
      <c r="P34" s="106"/>
      <c r="Q34" s="134"/>
      <c r="R34" s="106"/>
      <c r="S34" s="170"/>
      <c r="T34" s="170"/>
      <c r="U34" s="170"/>
      <c r="V34" s="114"/>
      <c r="W34" s="119"/>
      <c r="X34" s="105"/>
      <c r="Y34" s="135"/>
      <c r="Z34" s="104"/>
      <c r="AA34" s="105"/>
      <c r="AB34" s="105"/>
      <c r="AC34" s="170"/>
      <c r="AD34" s="170"/>
      <c r="AE34" s="170"/>
      <c r="AF34" s="323"/>
      <c r="AG34" s="1"/>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row>
    <row r="35" spans="1:95" ht="6" customHeight="1" x14ac:dyDescent="0.3">
      <c r="A35" s="1"/>
      <c r="B35" s="39"/>
      <c r="C35" s="39"/>
      <c r="D35" s="39"/>
      <c r="E35" s="39"/>
      <c r="F35" s="203"/>
      <c r="G35" s="1"/>
      <c r="I35" s="37"/>
      <c r="J35" s="25"/>
      <c r="K35" s="170"/>
      <c r="L35" s="170"/>
      <c r="M35" s="171"/>
      <c r="N35" s="106"/>
      <c r="O35" s="119"/>
      <c r="P35" s="106"/>
      <c r="Q35" s="134"/>
      <c r="R35" s="106"/>
      <c r="S35" s="170"/>
      <c r="T35" s="170"/>
      <c r="U35" s="170"/>
      <c r="V35" s="114"/>
      <c r="W35" s="119"/>
      <c r="X35" s="105"/>
      <c r="Y35" s="99"/>
      <c r="Z35" s="104"/>
      <c r="AA35" s="104"/>
      <c r="AB35" s="105"/>
      <c r="AC35" s="170"/>
      <c r="AD35" s="170"/>
      <c r="AE35" s="170"/>
      <c r="AF35" s="323"/>
      <c r="AG35" s="1"/>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row>
    <row r="36" spans="1:95" ht="6" customHeight="1" x14ac:dyDescent="0.3">
      <c r="A36" s="1"/>
      <c r="B36" s="39"/>
      <c r="C36" s="39"/>
      <c r="D36" s="39"/>
      <c r="E36" s="39"/>
      <c r="F36" s="203"/>
      <c r="G36" s="1"/>
      <c r="I36" s="37"/>
      <c r="J36" s="25"/>
      <c r="K36" s="170"/>
      <c r="L36" s="170"/>
      <c r="M36" s="171"/>
      <c r="N36" s="106"/>
      <c r="O36" s="119"/>
      <c r="P36" s="106"/>
      <c r="Q36" s="134"/>
      <c r="R36" s="106"/>
      <c r="S36" s="170"/>
      <c r="T36" s="170"/>
      <c r="U36" s="170"/>
      <c r="V36" s="114"/>
      <c r="W36" s="119"/>
      <c r="X36" s="105"/>
      <c r="Y36" s="99"/>
      <c r="Z36" s="104"/>
      <c r="AA36" s="104"/>
      <c r="AB36" s="105"/>
      <c r="AC36" s="170"/>
      <c r="AD36" s="170"/>
      <c r="AE36" s="170"/>
      <c r="AF36" s="323"/>
      <c r="AG36" s="1"/>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row>
    <row r="37" spans="1:95" ht="19.5" customHeight="1" x14ac:dyDescent="0.3">
      <c r="A37" s="1"/>
      <c r="B37" s="39"/>
      <c r="C37" s="39"/>
      <c r="D37" s="39"/>
      <c r="E37" s="39"/>
      <c r="F37" s="203"/>
      <c r="G37" s="1"/>
      <c r="I37" s="37"/>
      <c r="J37" s="25"/>
      <c r="K37" s="170"/>
      <c r="L37" s="170"/>
      <c r="M37" s="171"/>
      <c r="N37" s="106"/>
      <c r="O37" s="119"/>
      <c r="P37" s="106"/>
      <c r="Q37" s="134"/>
      <c r="R37" s="106"/>
      <c r="S37" s="170"/>
      <c r="T37" s="170"/>
      <c r="U37" s="170"/>
      <c r="V37" s="114"/>
      <c r="W37" s="119"/>
      <c r="X37" s="105"/>
      <c r="Y37" s="135"/>
      <c r="Z37" s="100"/>
      <c r="AA37" s="105"/>
      <c r="AB37" s="105"/>
      <c r="AC37" s="170"/>
      <c r="AD37" s="170"/>
      <c r="AE37" s="170"/>
      <c r="AF37" s="20"/>
      <c r="AG37" s="1"/>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row>
    <row r="38" spans="1:95" ht="12" customHeight="1" x14ac:dyDescent="0.3">
      <c r="A38" s="1"/>
      <c r="B38" s="39"/>
      <c r="C38" s="39"/>
      <c r="D38" s="39"/>
      <c r="E38" s="39"/>
      <c r="F38" s="203"/>
      <c r="G38" s="1"/>
      <c r="I38" s="37"/>
      <c r="J38" s="25"/>
      <c r="K38" s="288">
        <f>K39/12</f>
        <v>0</v>
      </c>
      <c r="L38" s="288"/>
      <c r="M38" s="288">
        <f>M39/12</f>
        <v>0</v>
      </c>
      <c r="N38" s="106"/>
      <c r="O38" s="119"/>
      <c r="P38" s="106"/>
      <c r="Q38" s="134"/>
      <c r="R38" s="106"/>
      <c r="S38" s="288">
        <f>S39/12</f>
        <v>0</v>
      </c>
      <c r="T38" s="288"/>
      <c r="U38" s="288">
        <f>U39/12</f>
        <v>0</v>
      </c>
      <c r="V38" s="114"/>
      <c r="W38" s="119"/>
      <c r="X38" s="107"/>
      <c r="Y38" s="134"/>
      <c r="Z38" s="100"/>
      <c r="AA38" s="100"/>
      <c r="AB38" s="106"/>
      <c r="AC38" s="288">
        <f>AC39/12</f>
        <v>0</v>
      </c>
      <c r="AD38" s="288"/>
      <c r="AE38" s="288">
        <f>AE39/12</f>
        <v>0</v>
      </c>
      <c r="AF38" s="20"/>
      <c r="AG38" s="1"/>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row>
    <row r="39" spans="1:95" ht="12" customHeight="1" x14ac:dyDescent="0.3">
      <c r="A39" s="1"/>
      <c r="B39" s="195"/>
      <c r="C39" s="195"/>
      <c r="D39" s="195"/>
      <c r="E39" s="195"/>
      <c r="F39" s="204"/>
      <c r="H39" s="29"/>
      <c r="I39" s="29"/>
      <c r="J39" s="29"/>
      <c r="K39" s="291">
        <f>SUM($J$7*K7,$J$10*K10,$J$13*K13,$J$16*K16,$J$19*K19,$J$22*K22,$J$25*K25)</f>
        <v>0</v>
      </c>
      <c r="L39" s="291"/>
      <c r="M39" s="291">
        <f>SUM($J$7*M7,$J$10*M10,$J$13*M13,$J$16*M16,$J$19*M19,$J$22*M22,$J$25*M25)</f>
        <v>0</v>
      </c>
      <c r="N39" s="111"/>
      <c r="O39" s="106"/>
      <c r="P39" s="111"/>
      <c r="Q39" s="131"/>
      <c r="R39" s="111"/>
      <c r="S39" s="291">
        <f>SUM($R$7*S7,$R$10*S10,$R$13*S13,$R$16*S16,$R$19*S19,$R$22*S22,$R$25*S25)</f>
        <v>0</v>
      </c>
      <c r="T39" s="291"/>
      <c r="U39" s="291">
        <f>SUM($R$7*U7,$R$10*U10,$R$13*U13,$R$16*U16,$R$19*U19,$R$22*U22,$R$25*U25)</f>
        <v>0</v>
      </c>
      <c r="V39" s="112"/>
      <c r="W39" s="106"/>
      <c r="X39" s="110"/>
      <c r="Y39" s="131"/>
      <c r="Z39" s="112"/>
      <c r="AA39" s="112"/>
      <c r="AB39" s="111"/>
      <c r="AC39" s="291">
        <f>SUM($AB$7*AC7,$AB$10*AC10,$AB$13*AC13,$AB$16*AC16,$AB$19*AC19,$AB$22*AC22,$AB$25*AC25)</f>
        <v>0</v>
      </c>
      <c r="AD39" s="291"/>
      <c r="AE39" s="291">
        <f>SUM($AB$7*AE7,$AB$10*AE10,$AB$13*AE13,$AB$16*AE16,$AB$19*AE19,$AB$22*AE22,$AB$25*AE25)</f>
        <v>0</v>
      </c>
      <c r="AF39" s="303"/>
      <c r="AG39" s="1"/>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row>
    <row r="40" spans="1:95" ht="20.100000000000001" customHeight="1" x14ac:dyDescent="0.3">
      <c r="A40" s="1"/>
      <c r="B40" s="195"/>
      <c r="C40" s="460" t="str">
        <f>T(Textes!A35)</f>
        <v>Total partiel</v>
      </c>
      <c r="D40" s="460"/>
      <c r="E40" s="460"/>
      <c r="F40" s="460"/>
      <c r="G40" s="317"/>
      <c r="H40" s="273"/>
      <c r="I40" s="30" t="s">
        <v>22</v>
      </c>
      <c r="J40" s="29"/>
      <c r="K40" s="274">
        <f>$K$39/(VLOOKUP($I$40,Textes!$E:$H,4,FALSE))</f>
        <v>0</v>
      </c>
      <c r="L40" s="274"/>
      <c r="M40" s="274">
        <f>$M$39/(VLOOKUP($I$40,Textes!$E:$H,4,FALSE))</f>
        <v>0</v>
      </c>
      <c r="N40" s="111"/>
      <c r="O40" s="106"/>
      <c r="P40" s="111"/>
      <c r="Q40" s="30" t="s">
        <v>22</v>
      </c>
      <c r="R40" s="111"/>
      <c r="S40" s="274">
        <f>$S$39/(VLOOKUP($Q$40,Textes!$E:$H,4,FALSE))</f>
        <v>0</v>
      </c>
      <c r="T40" s="274"/>
      <c r="U40" s="274">
        <f>$U$39/(VLOOKUP($Q$40,Textes!$E:$H,4,FALSE))</f>
        <v>0</v>
      </c>
      <c r="V40" s="112"/>
      <c r="W40" s="106"/>
      <c r="X40" s="304"/>
      <c r="Y40" s="30" t="s">
        <v>22</v>
      </c>
      <c r="Z40" s="112"/>
      <c r="AA40" s="112"/>
      <c r="AB40" s="111"/>
      <c r="AC40" s="274">
        <f>$AC$39/(VLOOKUP($Y$40,Textes!$E:$H,4,FALSE))</f>
        <v>0</v>
      </c>
      <c r="AD40" s="274"/>
      <c r="AE40" s="274">
        <f>$AE$39/(VLOOKUP($Y$40,Textes!$E:$H,4,FALSE))</f>
        <v>0</v>
      </c>
      <c r="AF40" s="29"/>
      <c r="AG40" s="1"/>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row>
    <row r="41" spans="1:95" ht="12" customHeight="1" x14ac:dyDescent="0.3">
      <c r="A41" s="1"/>
      <c r="F41" s="36"/>
      <c r="H41" s="29"/>
      <c r="I41" s="29"/>
      <c r="J41" s="29"/>
      <c r="K41" s="322"/>
      <c r="L41" s="322"/>
      <c r="M41" s="322"/>
      <c r="N41" s="112"/>
      <c r="O41" s="114"/>
      <c r="P41" s="112"/>
      <c r="Q41" s="112"/>
      <c r="R41" s="112"/>
      <c r="S41" s="112"/>
      <c r="T41" s="112"/>
      <c r="U41" s="112"/>
      <c r="V41" s="112"/>
      <c r="W41" s="114"/>
      <c r="X41" s="322"/>
      <c r="Y41" s="112"/>
      <c r="Z41" s="112"/>
      <c r="AA41" s="112"/>
      <c r="AB41" s="112"/>
      <c r="AC41" s="322"/>
      <c r="AD41" s="112"/>
      <c r="AE41" s="112"/>
      <c r="AF41" s="29"/>
      <c r="AG41" s="1"/>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row>
    <row r="42" spans="1:95" ht="38.1" customHeight="1" x14ac:dyDescent="0.25">
      <c r="A42" s="1"/>
      <c r="B42" s="87" t="str">
        <f>IF(Accueil!$C$12="","","1-"&amp;Textes!$A$125)&amp;IF(Accueil!$C$14=Textes!$A$39,"    2-"&amp;T(Textes!$A$121),"")</f>
        <v xml:space="preserve">    2-Estimation des revenus courantes suite au décès.</v>
      </c>
      <c r="C42" s="1"/>
      <c r="D42" s="1"/>
      <c r="E42" s="1"/>
      <c r="F42" s="1"/>
      <c r="G42" s="1"/>
      <c r="H42" s="1"/>
      <c r="I42" s="1"/>
      <c r="J42" s="1"/>
      <c r="K42" s="80"/>
      <c r="L42" s="80"/>
      <c r="M42" s="80"/>
      <c r="N42" s="80"/>
      <c r="O42" s="80"/>
      <c r="P42" s="80"/>
      <c r="Q42" s="80"/>
      <c r="R42" s="80"/>
      <c r="S42" s="80"/>
      <c r="T42" s="80"/>
      <c r="U42" s="80"/>
      <c r="V42" s="80"/>
      <c r="W42" s="80"/>
      <c r="X42" s="80"/>
      <c r="Y42" s="80"/>
      <c r="Z42" s="80"/>
      <c r="AA42" s="80"/>
      <c r="AB42" s="80"/>
      <c r="AC42" s="80"/>
      <c r="AD42" s="80"/>
      <c r="AE42" s="80"/>
      <c r="AF42" s="80"/>
      <c r="AG42" s="80"/>
      <c r="AH42" s="92"/>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row>
    <row r="43" spans="1:95" ht="25.5" customHeight="1" x14ac:dyDescent="0.25">
      <c r="A43" s="24"/>
      <c r="B43" s="24"/>
      <c r="C43" s="24"/>
      <c r="D43" s="24"/>
      <c r="E43" s="24"/>
      <c r="F43" s="24"/>
      <c r="G43" s="24"/>
      <c r="H43" s="24"/>
      <c r="I43" s="24"/>
      <c r="J43" s="24"/>
      <c r="K43" s="92"/>
      <c r="L43" s="92"/>
      <c r="M43" s="92"/>
      <c r="N43" s="92"/>
      <c r="O43" s="92"/>
      <c r="P43" s="92"/>
      <c r="Q43" s="92"/>
      <c r="R43" s="92"/>
      <c r="S43" s="92"/>
      <c r="T43" s="92"/>
      <c r="U43" s="91"/>
      <c r="V43" s="91"/>
      <c r="W43" s="91"/>
      <c r="X43" s="91"/>
      <c r="Y43" s="91"/>
      <c r="Z43" s="92"/>
      <c r="AA43" s="136"/>
      <c r="AB43" s="136" t="str">
        <f>H3</f>
        <v/>
      </c>
      <c r="AC43" s="136">
        <f>ROUND(SUM($AB$7*AC7*AA7,$AB$10*AC10*AA10,$AB$13*AC13*AA13,$AB$16*AC16*AA16,$AB$19*AC19*AA19,$AB$22*AC22*AA22,$AB$25*AC25*AA25,$AB$28*AC28*AA28,$AB$31*AC31*AA31),2)/12</f>
        <v>0</v>
      </c>
      <c r="AD43" s="136"/>
      <c r="AE43" s="136">
        <f>SUM($AB$7*AE7*AA7,$AB$10*AE10*AA10,$AB$13*AE13*AA13,$AB$16*AE16*AA16,$AB$19*AE19*AA19,$AB$22*AE22*AA22,$AB$25*AE25*AA25,$AB$28*AE28*AA28,$AB$31*AE31*AA31)/12</f>
        <v>0</v>
      </c>
      <c r="AF43" s="136"/>
      <c r="AG43" s="92"/>
      <c r="AH43" s="92"/>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row>
    <row r="44" spans="1:95" ht="25.5" customHeight="1" x14ac:dyDescent="0.25">
      <c r="A44" s="24"/>
      <c r="B44" s="24"/>
      <c r="C44" s="24"/>
      <c r="D44" s="24"/>
      <c r="E44" s="24"/>
      <c r="F44" s="24"/>
      <c r="G44" s="24"/>
      <c r="H44" s="24"/>
      <c r="I44" s="24"/>
      <c r="J44" s="92"/>
      <c r="K44" s="93"/>
      <c r="L44" s="92"/>
      <c r="M44" s="93"/>
      <c r="N44" s="92"/>
      <c r="O44" s="92"/>
      <c r="P44" s="92"/>
      <c r="Q44" s="92"/>
      <c r="R44" s="92"/>
      <c r="S44" s="92"/>
      <c r="T44" s="92"/>
      <c r="U44" s="91"/>
      <c r="V44" s="91"/>
      <c r="W44" s="91"/>
      <c r="X44" s="91"/>
      <c r="Y44" s="91"/>
      <c r="Z44" s="92"/>
      <c r="AA44" s="136"/>
      <c r="AB44" s="136" t="str">
        <f>P3</f>
        <v/>
      </c>
      <c r="AC44" s="136">
        <f>AC38-AC43</f>
        <v>0</v>
      </c>
      <c r="AD44" s="136"/>
      <c r="AE44" s="136">
        <f>AE38-AE43</f>
        <v>0</v>
      </c>
      <c r="AF44" s="136"/>
      <c r="AG44" s="92"/>
      <c r="AH44" s="92"/>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row>
    <row r="45" spans="1:95" ht="25.5" customHeight="1" x14ac:dyDescent="0.25">
      <c r="A45" s="24"/>
      <c r="B45" s="24"/>
      <c r="C45" s="24"/>
      <c r="D45" s="24"/>
      <c r="E45" s="24"/>
      <c r="F45" s="24"/>
      <c r="G45" s="24"/>
      <c r="H45" s="24"/>
      <c r="I45" s="24"/>
      <c r="J45" s="92"/>
      <c r="K45" s="146"/>
      <c r="L45" s="146"/>
      <c r="M45" s="146"/>
      <c r="N45" s="92"/>
      <c r="O45" s="92"/>
      <c r="P45" s="92"/>
      <c r="Q45" s="92"/>
      <c r="R45" s="92"/>
      <c r="S45" s="92"/>
      <c r="T45" s="92"/>
      <c r="U45" s="91"/>
      <c r="V45" s="91"/>
      <c r="W45" s="91"/>
      <c r="X45" s="91"/>
      <c r="Y45" s="91"/>
      <c r="Z45" s="92"/>
      <c r="AA45" s="136"/>
      <c r="AB45" s="136"/>
      <c r="AC45" s="136">
        <f>SUM($AB$7*AE7,$AB$10*AE10,$AB$13*AE13,$AB$16*AE16,$AB$19*AE19,$AB$22*AE22,$AB$25*AE25,$AB$28*AE28,$AB$31*AE31,$AB$34*AE34,$AB$37*AE37)/12</f>
        <v>0</v>
      </c>
      <c r="AD45" s="136"/>
      <c r="AE45" s="136"/>
      <c r="AF45" s="136"/>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row>
    <row r="46" spans="1:95" ht="25.5" customHeight="1" x14ac:dyDescent="0.25">
      <c r="A46" s="24"/>
      <c r="B46" s="24"/>
      <c r="C46" s="24"/>
      <c r="D46" s="24"/>
      <c r="E46" s="24"/>
      <c r="F46" s="24"/>
      <c r="G46" s="24"/>
      <c r="H46" s="24"/>
      <c r="I46" s="24"/>
      <c r="J46" s="92"/>
      <c r="K46" s="146"/>
      <c r="L46" s="92"/>
      <c r="M46" s="92"/>
      <c r="N46" s="92"/>
      <c r="O46" s="92"/>
      <c r="P46" s="92"/>
      <c r="Q46" s="92"/>
      <c r="R46" s="92"/>
      <c r="S46" s="92"/>
      <c r="T46" s="92"/>
      <c r="U46" s="91"/>
      <c r="V46" s="91"/>
      <c r="W46" s="91"/>
      <c r="X46" s="91"/>
      <c r="Y46" s="91"/>
      <c r="Z46" s="92"/>
      <c r="AA46" s="136"/>
      <c r="AB46" s="136"/>
      <c r="AC46" s="136"/>
      <c r="AD46" s="136"/>
      <c r="AE46" s="136"/>
      <c r="AF46" s="136"/>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row>
    <row r="47" spans="1:95" ht="25.5" customHeight="1" x14ac:dyDescent="0.25">
      <c r="A47" s="24"/>
      <c r="B47" s="24"/>
      <c r="C47" s="24"/>
      <c r="D47" s="24"/>
      <c r="E47" s="24"/>
      <c r="F47" s="24"/>
      <c r="G47" s="24"/>
      <c r="H47" s="24"/>
      <c r="I47" s="24"/>
      <c r="J47" s="92"/>
      <c r="K47" s="92"/>
      <c r="L47" s="92"/>
      <c r="M47" s="92"/>
      <c r="N47" s="92"/>
      <c r="O47" s="92"/>
      <c r="P47" s="92"/>
      <c r="Q47" s="92"/>
      <c r="R47" s="24"/>
      <c r="S47" s="24"/>
      <c r="T47" s="24"/>
      <c r="U47" s="24"/>
      <c r="V47" s="24"/>
      <c r="W47" s="24"/>
      <c r="X47" s="24"/>
      <c r="AC47" s="24"/>
      <c r="AD47" s="24"/>
      <c r="AE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row>
    <row r="48" spans="1:95" ht="25.5" customHeight="1" x14ac:dyDescent="0.25">
      <c r="A48" s="24"/>
      <c r="B48" s="24"/>
      <c r="C48" s="24"/>
      <c r="D48" s="24"/>
      <c r="E48" s="24"/>
      <c r="F48" s="24"/>
      <c r="G48" s="24"/>
      <c r="H48" s="24"/>
      <c r="I48" s="24"/>
      <c r="J48" s="92"/>
      <c r="K48" s="92"/>
      <c r="L48" s="92"/>
      <c r="M48" s="92"/>
      <c r="N48" s="92"/>
      <c r="O48" s="92"/>
      <c r="P48" s="92"/>
      <c r="Q48" s="92"/>
      <c r="R48" s="24"/>
      <c r="S48" s="24"/>
      <c r="T48" s="24"/>
      <c r="U48" s="24"/>
      <c r="V48" s="24"/>
      <c r="W48" s="24"/>
      <c r="X48" s="24"/>
      <c r="AC48" s="24"/>
      <c r="AD48" s="24"/>
      <c r="AE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row>
    <row r="49" spans="1:95" ht="25.5" customHeight="1" x14ac:dyDescent="0.25">
      <c r="A49" s="24"/>
      <c r="B49" s="24"/>
      <c r="C49" s="24"/>
      <c r="D49" s="24"/>
      <c r="E49" s="24"/>
      <c r="F49" s="24"/>
      <c r="G49" s="24"/>
      <c r="H49" s="24"/>
      <c r="I49" s="24"/>
      <c r="J49" s="24"/>
      <c r="K49" s="24"/>
      <c r="L49" s="24"/>
      <c r="M49" s="24"/>
      <c r="N49" s="24"/>
      <c r="O49" s="24"/>
      <c r="P49" s="24"/>
      <c r="Q49" s="24"/>
      <c r="R49" s="24"/>
      <c r="S49" s="24"/>
      <c r="T49" s="24"/>
      <c r="U49" s="24"/>
      <c r="V49" s="24"/>
      <c r="W49" s="24"/>
      <c r="X49" s="24"/>
      <c r="AC49" s="24"/>
      <c r="AD49" s="24"/>
      <c r="AE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row>
    <row r="50" spans="1:95" ht="25.5" customHeight="1" x14ac:dyDescent="0.25">
      <c r="A50" s="24"/>
      <c r="B50" s="24"/>
      <c r="C50" s="24"/>
      <c r="D50" s="24"/>
      <c r="E50" s="24"/>
      <c r="F50" s="24"/>
      <c r="G50" s="24"/>
      <c r="H50" s="24"/>
      <c r="I50" s="24"/>
      <c r="J50" s="24"/>
      <c r="K50" s="24"/>
      <c r="L50" s="24"/>
      <c r="M50" s="24"/>
      <c r="N50" s="24"/>
      <c r="O50" s="24"/>
      <c r="P50" s="24"/>
      <c r="Q50" s="24"/>
      <c r="R50" s="24"/>
      <c r="S50" s="24"/>
      <c r="T50" s="24"/>
      <c r="U50" s="24"/>
      <c r="V50" s="24"/>
      <c r="W50" s="24"/>
      <c r="X50" s="24"/>
      <c r="AC50" s="24"/>
      <c r="AD50" s="24"/>
      <c r="AE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row>
    <row r="51" spans="1:95" ht="25.5" customHeight="1" x14ac:dyDescent="0.25">
      <c r="A51" s="24"/>
      <c r="B51" s="24"/>
      <c r="C51" s="24"/>
      <c r="D51" s="24"/>
      <c r="E51" s="24"/>
      <c r="F51" s="24"/>
      <c r="G51" s="24"/>
      <c r="H51" s="24"/>
      <c r="I51" s="24"/>
      <c r="J51" s="24"/>
      <c r="K51" s="24"/>
      <c r="L51" s="24"/>
      <c r="M51" s="24"/>
      <c r="N51" s="24"/>
      <c r="O51" s="24"/>
      <c r="P51" s="24"/>
      <c r="Q51" s="24"/>
      <c r="R51" s="24"/>
      <c r="S51" s="24"/>
      <c r="T51" s="24"/>
      <c r="U51" s="24"/>
      <c r="V51" s="24"/>
      <c r="W51" s="24"/>
      <c r="X51" s="24"/>
      <c r="AC51" s="24"/>
      <c r="AD51" s="24"/>
      <c r="AE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row>
    <row r="52" spans="1:95" ht="25.5" customHeight="1" x14ac:dyDescent="0.25">
      <c r="A52" s="24"/>
      <c r="B52" s="24"/>
      <c r="C52" s="24"/>
      <c r="D52" s="24"/>
      <c r="E52" s="24"/>
      <c r="F52" s="24"/>
      <c r="G52" s="24"/>
      <c r="H52" s="24"/>
      <c r="I52" s="24"/>
      <c r="J52" s="24"/>
      <c r="K52" s="24"/>
      <c r="L52" s="24"/>
      <c r="M52" s="24"/>
      <c r="N52" s="24"/>
      <c r="O52" s="24"/>
      <c r="P52" s="24"/>
      <c r="Q52" s="24"/>
      <c r="R52" s="24"/>
      <c r="S52" s="24"/>
      <c r="T52" s="24"/>
      <c r="U52" s="24"/>
      <c r="V52" s="24"/>
      <c r="W52" s="24"/>
      <c r="X52" s="24"/>
      <c r="AC52" s="24"/>
      <c r="AD52" s="24"/>
      <c r="AE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row>
    <row r="53" spans="1:95" ht="25.5" customHeight="1" x14ac:dyDescent="0.25">
      <c r="A53" s="24"/>
      <c r="B53" s="24"/>
      <c r="C53" s="24"/>
      <c r="D53" s="24"/>
      <c r="E53" s="24"/>
      <c r="F53" s="24"/>
      <c r="G53" s="24"/>
      <c r="H53" s="24"/>
      <c r="I53" s="24"/>
      <c r="J53" s="24"/>
      <c r="K53" s="24"/>
      <c r="L53" s="24"/>
      <c r="M53" s="24"/>
      <c r="N53" s="24"/>
      <c r="O53" s="24"/>
      <c r="P53" s="24"/>
      <c r="Q53" s="24"/>
      <c r="R53" s="24"/>
      <c r="S53" s="24"/>
      <c r="T53" s="24"/>
      <c r="U53" s="24"/>
      <c r="V53" s="24"/>
      <c r="W53" s="24"/>
      <c r="X53" s="24"/>
      <c r="AC53" s="24"/>
      <c r="AD53" s="24"/>
      <c r="AE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row>
    <row r="54" spans="1:95" ht="25.5" customHeight="1"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AC54" s="24"/>
      <c r="AD54" s="24"/>
      <c r="AE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row>
    <row r="55" spans="1:95" ht="25.5" customHeight="1"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AC55" s="24"/>
      <c r="AD55" s="24"/>
      <c r="AE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row>
    <row r="56" spans="1:95" ht="25.5" customHeight="1" x14ac:dyDescent="0.25">
      <c r="A56" s="24"/>
      <c r="B56" s="24"/>
      <c r="C56" s="24"/>
      <c r="D56" s="24"/>
      <c r="E56" s="24"/>
      <c r="F56" s="24"/>
      <c r="G56" s="24"/>
      <c r="H56" s="24"/>
      <c r="I56" s="24"/>
      <c r="J56" s="24"/>
      <c r="K56" s="24"/>
      <c r="L56" s="24"/>
      <c r="M56" s="24"/>
      <c r="N56" s="24"/>
      <c r="O56" s="24"/>
      <c r="P56" s="24"/>
      <c r="Q56" s="24"/>
      <c r="R56" s="24"/>
      <c r="S56" s="24"/>
      <c r="T56" s="24"/>
      <c r="U56" s="24"/>
      <c r="V56" s="24"/>
      <c r="W56" s="24"/>
      <c r="X56" s="24"/>
      <c r="AC56" s="24"/>
      <c r="AD56" s="24"/>
      <c r="AE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row>
    <row r="57" spans="1:95" ht="25.5" customHeight="1" x14ac:dyDescent="0.25">
      <c r="A57" s="24"/>
      <c r="B57" s="24"/>
      <c r="C57" s="24"/>
      <c r="D57" s="24"/>
      <c r="E57" s="24"/>
      <c r="F57" s="24"/>
      <c r="G57" s="24"/>
      <c r="H57" s="24"/>
      <c r="I57" s="24"/>
      <c r="J57" s="24"/>
      <c r="K57" s="24"/>
      <c r="L57" s="24"/>
      <c r="M57" s="24"/>
      <c r="N57" s="24"/>
      <c r="O57" s="24"/>
      <c r="P57" s="24"/>
      <c r="Q57" s="24"/>
      <c r="R57" s="24"/>
      <c r="S57" s="24"/>
      <c r="T57" s="24"/>
      <c r="U57" s="24"/>
      <c r="V57" s="24"/>
      <c r="W57" s="24"/>
      <c r="X57" s="24"/>
      <c r="AC57" s="24"/>
      <c r="AD57" s="24"/>
      <c r="AE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row>
    <row r="58" spans="1:95" ht="25.5" customHeight="1"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AC58" s="24"/>
      <c r="AD58" s="24"/>
      <c r="AE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row>
    <row r="59" spans="1:95" ht="25.5" customHeight="1" x14ac:dyDescent="0.25">
      <c r="A59" s="24"/>
      <c r="B59" s="24"/>
      <c r="C59" s="24"/>
      <c r="D59" s="24"/>
      <c r="E59" s="24"/>
      <c r="F59" s="24"/>
      <c r="G59" s="24"/>
      <c r="H59" s="24"/>
      <c r="I59" s="24"/>
      <c r="J59" s="24"/>
      <c r="K59" s="24"/>
      <c r="L59" s="24"/>
      <c r="M59" s="24"/>
      <c r="N59" s="24"/>
      <c r="O59" s="24"/>
      <c r="P59" s="24"/>
      <c r="Q59" s="24"/>
      <c r="R59" s="24"/>
      <c r="S59" s="24"/>
      <c r="T59" s="24"/>
      <c r="U59" s="24"/>
      <c r="V59" s="24"/>
      <c r="W59" s="24"/>
      <c r="X59" s="24"/>
      <c r="AC59" s="24"/>
      <c r="AD59" s="24"/>
      <c r="AE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row>
    <row r="60" spans="1:95" ht="25.5" customHeight="1"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AC60" s="24"/>
      <c r="AD60" s="24"/>
      <c r="AE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row>
    <row r="61" spans="1:95" ht="25.5" customHeight="1"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AC61" s="24"/>
      <c r="AD61" s="24"/>
      <c r="AE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row>
    <row r="62" spans="1:95" ht="25.5" customHeight="1"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AC62" s="24"/>
      <c r="AD62" s="24"/>
      <c r="AE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row>
    <row r="63" spans="1:95" ht="25.5" customHeight="1"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AC63" s="24"/>
      <c r="AD63" s="24"/>
      <c r="AE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row>
    <row r="64" spans="1:95" ht="25.5" customHeight="1"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AC64" s="24"/>
      <c r="AD64" s="24"/>
      <c r="AE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row>
    <row r="65" spans="1:95" ht="25.5" customHeight="1"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AC65" s="24"/>
      <c r="AD65" s="24"/>
      <c r="AE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row>
    <row r="66" spans="1:95" ht="25.5" customHeight="1"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AC66" s="24"/>
      <c r="AD66" s="24"/>
      <c r="AE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row>
    <row r="67" spans="1:95" ht="25.5" customHeight="1" x14ac:dyDescent="0.25">
      <c r="A67" s="24"/>
      <c r="B67" s="24"/>
      <c r="C67" s="24"/>
      <c r="D67" s="24"/>
      <c r="E67" s="24"/>
      <c r="F67" s="24"/>
      <c r="G67" s="24"/>
      <c r="H67" s="24"/>
      <c r="I67" s="24"/>
      <c r="J67" s="24"/>
      <c r="K67" s="24"/>
      <c r="L67" s="24"/>
      <c r="M67" s="24"/>
      <c r="N67" s="24"/>
      <c r="O67" s="24"/>
      <c r="P67" s="24"/>
      <c r="Q67" s="24"/>
      <c r="R67" s="24"/>
      <c r="S67" s="24"/>
      <c r="T67" s="24"/>
      <c r="U67" s="24"/>
      <c r="V67" s="24"/>
      <c r="W67" s="24"/>
      <c r="X67" s="24"/>
      <c r="AC67" s="24"/>
      <c r="AD67" s="24"/>
      <c r="AE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row>
    <row r="68" spans="1:95" ht="25.5" customHeight="1" x14ac:dyDescent="0.25">
      <c r="A68" s="24"/>
      <c r="B68" s="24"/>
      <c r="C68" s="24"/>
      <c r="D68" s="24"/>
      <c r="E68" s="24"/>
      <c r="F68" s="24"/>
      <c r="G68" s="24"/>
      <c r="H68" s="24"/>
      <c r="I68" s="24"/>
      <c r="J68" s="24"/>
      <c r="K68" s="24"/>
      <c r="L68" s="24"/>
      <c r="M68" s="24"/>
      <c r="N68" s="24"/>
      <c r="O68" s="24"/>
      <c r="P68" s="24"/>
      <c r="Q68" s="24"/>
      <c r="R68" s="24"/>
      <c r="S68" s="24"/>
      <c r="T68" s="24"/>
      <c r="U68" s="24"/>
      <c r="V68" s="24"/>
      <c r="W68" s="24"/>
      <c r="X68" s="24"/>
      <c r="AC68" s="24"/>
      <c r="AD68" s="24"/>
      <c r="AE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row>
    <row r="69" spans="1:95" ht="25.5" customHeight="1" x14ac:dyDescent="0.25">
      <c r="A69" s="24"/>
      <c r="B69" s="24"/>
      <c r="C69" s="24"/>
      <c r="D69" s="24"/>
      <c r="E69" s="24"/>
      <c r="F69" s="24"/>
      <c r="G69" s="24"/>
      <c r="H69" s="24"/>
      <c r="I69" s="24"/>
      <c r="J69" s="24"/>
      <c r="K69" s="24"/>
      <c r="L69" s="24"/>
      <c r="M69" s="24"/>
      <c r="N69" s="24"/>
      <c r="O69" s="24"/>
      <c r="P69" s="24"/>
      <c r="Q69" s="24"/>
      <c r="R69" s="24"/>
      <c r="S69" s="24"/>
      <c r="T69" s="24"/>
      <c r="U69" s="24"/>
      <c r="V69" s="24"/>
      <c r="W69" s="24"/>
      <c r="X69" s="24"/>
      <c r="AC69" s="24"/>
      <c r="AD69" s="24"/>
      <c r="AE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row>
    <row r="70" spans="1:95" ht="25.5" customHeight="1" x14ac:dyDescent="0.25">
      <c r="A70" s="24"/>
      <c r="B70" s="24"/>
      <c r="C70" s="24"/>
      <c r="D70" s="24"/>
      <c r="E70" s="24"/>
      <c r="F70" s="24"/>
      <c r="G70" s="24"/>
      <c r="H70" s="24"/>
      <c r="I70" s="24"/>
      <c r="J70" s="24"/>
      <c r="K70" s="24"/>
      <c r="L70" s="24"/>
      <c r="M70" s="24"/>
      <c r="N70" s="24"/>
      <c r="O70" s="24"/>
      <c r="P70" s="24"/>
      <c r="Q70" s="24"/>
      <c r="R70" s="24"/>
      <c r="S70" s="24"/>
      <c r="T70" s="24"/>
      <c r="U70" s="24"/>
      <c r="V70" s="24"/>
      <c r="W70" s="24"/>
      <c r="X70" s="24"/>
      <c r="AC70" s="24"/>
      <c r="AD70" s="24"/>
      <c r="AE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row>
    <row r="71" spans="1:95" ht="25.5" customHeight="1" x14ac:dyDescent="0.25">
      <c r="A71" s="24"/>
      <c r="B71" s="24"/>
      <c r="C71" s="24"/>
      <c r="D71" s="24"/>
      <c r="E71" s="24"/>
      <c r="F71" s="24"/>
      <c r="G71" s="24"/>
      <c r="H71" s="24"/>
      <c r="I71" s="24"/>
      <c r="J71" s="24"/>
      <c r="K71" s="24"/>
      <c r="L71" s="24"/>
      <c r="M71" s="24"/>
      <c r="N71" s="24"/>
      <c r="O71" s="24"/>
      <c r="P71" s="24"/>
      <c r="Q71" s="24"/>
      <c r="R71" s="24"/>
      <c r="S71" s="24"/>
      <c r="T71" s="24"/>
      <c r="U71" s="24"/>
      <c r="V71" s="24"/>
      <c r="W71" s="24"/>
      <c r="X71" s="24"/>
      <c r="AC71" s="24"/>
      <c r="AD71" s="24"/>
      <c r="AE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row>
    <row r="72" spans="1:95" ht="25.5" customHeight="1" x14ac:dyDescent="0.25">
      <c r="A72" s="24"/>
      <c r="B72" s="24"/>
      <c r="C72" s="24"/>
      <c r="D72" s="24"/>
      <c r="E72" s="24"/>
      <c r="F72" s="24"/>
      <c r="G72" s="24"/>
      <c r="H72" s="24"/>
      <c r="I72" s="24"/>
      <c r="J72" s="24"/>
      <c r="K72" s="24"/>
      <c r="L72" s="24"/>
      <c r="M72" s="24"/>
      <c r="N72" s="24"/>
      <c r="O72" s="24"/>
      <c r="P72" s="24"/>
      <c r="Q72" s="24"/>
      <c r="R72" s="24"/>
      <c r="S72" s="24"/>
      <c r="T72" s="24"/>
      <c r="U72" s="24"/>
      <c r="V72" s="24"/>
      <c r="W72" s="24"/>
      <c r="X72" s="24"/>
      <c r="AC72" s="24"/>
      <c r="AD72" s="24"/>
      <c r="AE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row>
    <row r="73" spans="1:95" ht="25.5" customHeight="1" x14ac:dyDescent="0.25">
      <c r="A73" s="24"/>
      <c r="B73" s="24"/>
      <c r="C73" s="24"/>
      <c r="D73" s="24"/>
      <c r="E73" s="24"/>
      <c r="F73" s="24"/>
      <c r="G73" s="24"/>
      <c r="H73" s="24"/>
      <c r="I73" s="24"/>
      <c r="J73" s="24"/>
      <c r="K73" s="24"/>
      <c r="L73" s="24"/>
      <c r="M73" s="24"/>
      <c r="N73" s="24"/>
      <c r="O73" s="24"/>
      <c r="P73" s="24"/>
      <c r="Q73" s="24"/>
      <c r="R73" s="24"/>
      <c r="S73" s="24"/>
      <c r="T73" s="24"/>
      <c r="U73" s="24"/>
      <c r="V73" s="24"/>
      <c r="W73" s="24"/>
      <c r="X73" s="24"/>
      <c r="AC73" s="24"/>
      <c r="AD73" s="24"/>
      <c r="AE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row>
    <row r="74" spans="1:95" ht="25.5" customHeight="1" x14ac:dyDescent="0.25">
      <c r="A74" s="24"/>
      <c r="B74" s="24"/>
      <c r="C74" s="24"/>
      <c r="D74" s="24"/>
      <c r="E74" s="24"/>
      <c r="F74" s="24"/>
      <c r="G74" s="24"/>
      <c r="H74" s="24"/>
      <c r="I74" s="24"/>
      <c r="J74" s="24"/>
      <c r="K74" s="24"/>
      <c r="L74" s="24"/>
      <c r="M74" s="24"/>
      <c r="N74" s="24"/>
      <c r="O74" s="24"/>
      <c r="P74" s="24"/>
      <c r="Q74" s="24"/>
      <c r="R74" s="24"/>
      <c r="S74" s="24"/>
      <c r="T74" s="24"/>
      <c r="U74" s="24"/>
      <c r="V74" s="24"/>
      <c r="W74" s="24"/>
      <c r="X74" s="24"/>
      <c r="AC74" s="24"/>
      <c r="AD74" s="24"/>
      <c r="AE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row>
    <row r="75" spans="1:95" ht="25.5" customHeight="1" x14ac:dyDescent="0.25">
      <c r="A75" s="24"/>
      <c r="B75" s="24"/>
      <c r="C75" s="24"/>
      <c r="D75" s="24"/>
      <c r="E75" s="24"/>
      <c r="F75" s="24"/>
      <c r="G75" s="24"/>
      <c r="H75" s="24"/>
      <c r="I75" s="24"/>
      <c r="J75" s="24"/>
      <c r="K75" s="24"/>
      <c r="L75" s="24"/>
      <c r="M75" s="24"/>
      <c r="N75" s="24"/>
      <c r="O75" s="24"/>
      <c r="P75" s="24"/>
      <c r="Q75" s="24"/>
      <c r="R75" s="24"/>
      <c r="S75" s="24"/>
      <c r="T75" s="24"/>
      <c r="U75" s="24"/>
      <c r="V75" s="24"/>
      <c r="W75" s="24"/>
      <c r="X75" s="24"/>
      <c r="AC75" s="24"/>
      <c r="AD75" s="24"/>
      <c r="AE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row>
    <row r="76" spans="1:95" ht="25.5" customHeight="1" x14ac:dyDescent="0.25">
      <c r="A76" s="24"/>
      <c r="B76" s="24"/>
      <c r="C76" s="24"/>
      <c r="D76" s="24"/>
      <c r="E76" s="24"/>
      <c r="F76" s="24"/>
      <c r="G76" s="24"/>
      <c r="H76" s="24"/>
      <c r="I76" s="24"/>
      <c r="J76" s="24"/>
      <c r="K76" s="24"/>
      <c r="L76" s="24"/>
      <c r="M76" s="24"/>
      <c r="N76" s="24"/>
      <c r="O76" s="24"/>
      <c r="P76" s="24"/>
      <c r="Q76" s="24"/>
      <c r="R76" s="24"/>
      <c r="S76" s="24"/>
      <c r="T76" s="24"/>
      <c r="U76" s="24"/>
      <c r="V76" s="24"/>
      <c r="W76" s="24"/>
      <c r="X76" s="24"/>
      <c r="AC76" s="24"/>
      <c r="AD76" s="24"/>
      <c r="AE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row>
    <row r="77" spans="1:95" ht="25.5" customHeight="1" x14ac:dyDescent="0.25">
      <c r="A77" s="24"/>
      <c r="B77" s="24"/>
      <c r="C77" s="24"/>
      <c r="D77" s="24"/>
      <c r="E77" s="24"/>
      <c r="F77" s="24"/>
      <c r="G77" s="24"/>
      <c r="H77" s="24"/>
      <c r="I77" s="24"/>
      <c r="J77" s="24"/>
      <c r="K77" s="24"/>
      <c r="L77" s="24"/>
      <c r="M77" s="24"/>
      <c r="N77" s="24"/>
      <c r="O77" s="24"/>
      <c r="P77" s="24"/>
      <c r="Q77" s="24"/>
      <c r="R77" s="24"/>
      <c r="S77" s="24"/>
      <c r="T77" s="24"/>
      <c r="U77" s="24"/>
      <c r="V77" s="24"/>
      <c r="W77" s="24"/>
      <c r="X77" s="24"/>
      <c r="AC77" s="24"/>
      <c r="AD77" s="24"/>
      <c r="AE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row>
    <row r="78" spans="1:95" ht="25.5" customHeight="1" x14ac:dyDescent="0.25">
      <c r="A78" s="24"/>
      <c r="B78" s="24"/>
      <c r="C78" s="24"/>
      <c r="D78" s="24"/>
      <c r="E78" s="24"/>
      <c r="F78" s="24"/>
      <c r="G78" s="24"/>
      <c r="H78" s="24"/>
      <c r="I78" s="24"/>
      <c r="J78" s="24"/>
      <c r="K78" s="24"/>
      <c r="L78" s="24"/>
      <c r="M78" s="24"/>
      <c r="N78" s="24"/>
      <c r="O78" s="24"/>
      <c r="P78" s="24"/>
      <c r="Q78" s="24"/>
      <c r="R78" s="24"/>
      <c r="S78" s="24"/>
      <c r="T78" s="24"/>
      <c r="U78" s="24"/>
      <c r="V78" s="24"/>
      <c r="W78" s="24"/>
      <c r="X78" s="24"/>
      <c r="AC78" s="24"/>
      <c r="AD78" s="24"/>
      <c r="AE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row>
    <row r="79" spans="1:95" ht="25.5" customHeight="1" x14ac:dyDescent="0.25">
      <c r="A79" s="24"/>
      <c r="B79" s="24"/>
      <c r="C79" s="24"/>
      <c r="D79" s="24"/>
      <c r="E79" s="24"/>
      <c r="F79" s="24"/>
      <c r="G79" s="24"/>
      <c r="H79" s="24"/>
      <c r="I79" s="24"/>
      <c r="J79" s="24"/>
      <c r="K79" s="24"/>
      <c r="L79" s="24"/>
      <c r="M79" s="24"/>
      <c r="N79" s="24"/>
      <c r="O79" s="24"/>
      <c r="P79" s="24"/>
      <c r="Q79" s="24"/>
      <c r="R79" s="24"/>
      <c r="S79" s="24"/>
      <c r="T79" s="24"/>
      <c r="U79" s="24"/>
      <c r="V79" s="24"/>
      <c r="W79" s="24"/>
      <c r="X79" s="24"/>
      <c r="AC79" s="24"/>
      <c r="AD79" s="24"/>
      <c r="AE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row>
    <row r="80" spans="1:95" ht="25.5" customHeight="1" x14ac:dyDescent="0.25">
      <c r="A80" s="24"/>
      <c r="B80" s="24"/>
      <c r="C80" s="24"/>
      <c r="D80" s="24"/>
      <c r="E80" s="24"/>
      <c r="F80" s="24"/>
      <c r="G80" s="24"/>
      <c r="H80" s="24"/>
      <c r="I80" s="24"/>
      <c r="J80" s="24"/>
      <c r="K80" s="24"/>
      <c r="L80" s="24"/>
      <c r="M80" s="24"/>
      <c r="N80" s="24"/>
      <c r="O80" s="24"/>
      <c r="P80" s="24"/>
      <c r="Q80" s="24"/>
      <c r="R80" s="24"/>
      <c r="S80" s="24"/>
      <c r="T80" s="24"/>
      <c r="U80" s="24"/>
      <c r="V80" s="24"/>
      <c r="W80" s="24"/>
      <c r="X80" s="24"/>
      <c r="AC80" s="24"/>
      <c r="AD80" s="24"/>
      <c r="AE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row>
    <row r="81" spans="1:95" ht="25.5" customHeight="1" x14ac:dyDescent="0.25">
      <c r="A81" s="24"/>
      <c r="B81" s="24"/>
      <c r="C81" s="24"/>
      <c r="D81" s="24"/>
      <c r="E81" s="24"/>
      <c r="F81" s="24"/>
      <c r="G81" s="24"/>
      <c r="H81" s="24"/>
      <c r="I81" s="24"/>
      <c r="J81" s="24"/>
      <c r="K81" s="24"/>
      <c r="L81" s="24"/>
      <c r="M81" s="24"/>
      <c r="N81" s="24"/>
      <c r="O81" s="24"/>
      <c r="P81" s="24"/>
      <c r="Q81" s="24"/>
      <c r="R81" s="24"/>
      <c r="S81" s="24"/>
      <c r="T81" s="24"/>
      <c r="U81" s="24"/>
      <c r="V81" s="24"/>
      <c r="W81" s="24"/>
      <c r="X81" s="24"/>
      <c r="AC81" s="24"/>
      <c r="AD81" s="24"/>
      <c r="AE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row>
    <row r="82" spans="1:95" ht="25.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AC82" s="24"/>
      <c r="AD82" s="24"/>
      <c r="AE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row>
    <row r="83" spans="1:95" ht="25.5" customHeight="1" x14ac:dyDescent="0.25">
      <c r="A83" s="24"/>
      <c r="B83" s="24"/>
      <c r="C83" s="24"/>
      <c r="D83" s="24"/>
      <c r="E83" s="24"/>
      <c r="F83" s="24"/>
      <c r="G83" s="24"/>
      <c r="H83" s="24"/>
      <c r="I83" s="24"/>
      <c r="J83" s="24"/>
      <c r="K83" s="24"/>
      <c r="L83" s="24"/>
      <c r="M83" s="24"/>
      <c r="N83" s="24"/>
      <c r="O83" s="24"/>
      <c r="P83" s="24"/>
      <c r="Q83" s="24"/>
      <c r="R83" s="24"/>
      <c r="S83" s="24"/>
      <c r="T83" s="24"/>
      <c r="U83" s="24"/>
      <c r="V83" s="24"/>
      <c r="W83" s="24"/>
      <c r="X83" s="24"/>
      <c r="AC83" s="24"/>
      <c r="AD83" s="24"/>
      <c r="AE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row>
    <row r="84" spans="1:95" ht="25.5" customHeight="1" x14ac:dyDescent="0.25">
      <c r="A84" s="24"/>
      <c r="B84" s="24"/>
      <c r="C84" s="24"/>
      <c r="D84" s="24"/>
      <c r="E84" s="24"/>
      <c r="F84" s="24"/>
      <c r="G84" s="24"/>
      <c r="H84" s="24"/>
      <c r="I84" s="24"/>
      <c r="J84" s="24"/>
      <c r="K84" s="24"/>
      <c r="L84" s="24"/>
      <c r="M84" s="24"/>
      <c r="N84" s="24"/>
      <c r="O84" s="24"/>
      <c r="P84" s="24"/>
      <c r="Q84" s="24"/>
      <c r="R84" s="24"/>
      <c r="S84" s="24"/>
      <c r="T84" s="24"/>
      <c r="U84" s="24"/>
      <c r="V84" s="24"/>
      <c r="W84" s="24"/>
      <c r="X84" s="24"/>
      <c r="AC84" s="24"/>
      <c r="AD84" s="24"/>
      <c r="AE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row>
    <row r="85" spans="1:95" ht="25.5" customHeight="1" x14ac:dyDescent="0.25">
      <c r="A85" s="24"/>
      <c r="B85" s="24"/>
      <c r="C85" s="24"/>
      <c r="D85" s="24"/>
      <c r="E85" s="24"/>
      <c r="F85" s="24"/>
      <c r="G85" s="24"/>
      <c r="H85" s="24"/>
      <c r="I85" s="24"/>
      <c r="J85" s="24"/>
      <c r="K85" s="24"/>
      <c r="L85" s="24"/>
      <c r="M85" s="24"/>
      <c r="N85" s="24"/>
      <c r="O85" s="24"/>
      <c r="P85" s="24"/>
      <c r="Q85" s="24"/>
      <c r="R85" s="24"/>
      <c r="S85" s="24"/>
      <c r="T85" s="24"/>
      <c r="U85" s="24"/>
      <c r="V85" s="24"/>
      <c r="W85" s="24"/>
      <c r="X85" s="24"/>
      <c r="AC85" s="24"/>
      <c r="AD85" s="24"/>
      <c r="AE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row>
    <row r="86" spans="1:95" ht="25.5" customHeight="1" x14ac:dyDescent="0.25">
      <c r="A86" s="24"/>
      <c r="B86" s="24"/>
      <c r="C86" s="24"/>
      <c r="D86" s="24"/>
      <c r="E86" s="24"/>
      <c r="F86" s="24"/>
      <c r="G86" s="24"/>
      <c r="H86" s="24"/>
      <c r="I86" s="24"/>
      <c r="J86" s="24"/>
      <c r="K86" s="24"/>
      <c r="L86" s="24"/>
      <c r="M86" s="24"/>
      <c r="N86" s="24"/>
      <c r="O86" s="24"/>
      <c r="P86" s="24"/>
      <c r="Q86" s="24"/>
      <c r="R86" s="24"/>
      <c r="S86" s="24"/>
      <c r="T86" s="24"/>
      <c r="U86" s="24"/>
      <c r="V86" s="24"/>
      <c r="W86" s="24"/>
      <c r="X86" s="24"/>
      <c r="AC86" s="24"/>
      <c r="AD86" s="24"/>
      <c r="AE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row>
    <row r="87" spans="1:95" ht="25.5" customHeight="1" x14ac:dyDescent="0.25">
      <c r="A87" s="24"/>
      <c r="B87" s="24"/>
      <c r="C87" s="24"/>
      <c r="D87" s="24"/>
      <c r="E87" s="24"/>
      <c r="F87" s="24"/>
      <c r="G87" s="24"/>
      <c r="H87" s="24"/>
      <c r="I87" s="24"/>
      <c r="J87" s="24"/>
      <c r="K87" s="24"/>
      <c r="L87" s="24"/>
      <c r="M87" s="24"/>
      <c r="N87" s="24"/>
      <c r="O87" s="24"/>
      <c r="P87" s="24"/>
      <c r="Q87" s="24"/>
      <c r="R87" s="24"/>
      <c r="S87" s="24"/>
      <c r="T87" s="24"/>
      <c r="U87" s="24"/>
      <c r="V87" s="24"/>
      <c r="W87" s="24"/>
      <c r="X87" s="24"/>
      <c r="AC87" s="24"/>
      <c r="AD87" s="24"/>
      <c r="AE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row>
    <row r="88" spans="1:95" ht="25.5" customHeight="1" x14ac:dyDescent="0.25">
      <c r="A88" s="24"/>
      <c r="B88" s="24"/>
      <c r="C88" s="24"/>
      <c r="D88" s="24"/>
      <c r="E88" s="24"/>
      <c r="F88" s="24"/>
      <c r="G88" s="24"/>
      <c r="H88" s="24"/>
      <c r="I88" s="24"/>
      <c r="J88" s="24"/>
      <c r="K88" s="24"/>
      <c r="L88" s="24"/>
      <c r="M88" s="24"/>
      <c r="N88" s="24"/>
      <c r="O88" s="24"/>
      <c r="P88" s="24"/>
      <c r="Q88" s="24"/>
      <c r="R88" s="24"/>
      <c r="S88" s="24"/>
      <c r="T88" s="24"/>
      <c r="U88" s="24"/>
      <c r="V88" s="24"/>
      <c r="W88" s="24"/>
      <c r="X88" s="24"/>
      <c r="AC88" s="24"/>
      <c r="AD88" s="24"/>
      <c r="AE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row>
    <row r="89" spans="1:95" ht="25.5" customHeight="1" x14ac:dyDescent="0.25">
      <c r="A89" s="24"/>
      <c r="B89" s="24"/>
      <c r="C89" s="24"/>
      <c r="D89" s="24"/>
      <c r="E89" s="24"/>
      <c r="F89" s="24"/>
      <c r="G89" s="24"/>
      <c r="H89" s="24"/>
      <c r="I89" s="24"/>
      <c r="J89" s="24"/>
      <c r="K89" s="24"/>
      <c r="L89" s="24"/>
      <c r="M89" s="24"/>
      <c r="N89" s="24"/>
      <c r="O89" s="24"/>
      <c r="P89" s="24"/>
      <c r="Q89" s="24"/>
      <c r="R89" s="24"/>
      <c r="S89" s="24"/>
      <c r="T89" s="24"/>
      <c r="U89" s="24"/>
      <c r="V89" s="24"/>
      <c r="W89" s="24"/>
      <c r="X89" s="24"/>
      <c r="AC89" s="24"/>
      <c r="AD89" s="24"/>
      <c r="AE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row>
    <row r="90" spans="1:95" ht="25.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AC90" s="24"/>
      <c r="AD90" s="24"/>
      <c r="AE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row>
    <row r="91" spans="1:95" ht="25.5" customHeight="1" x14ac:dyDescent="0.25">
      <c r="A91" s="24"/>
      <c r="B91" s="24"/>
      <c r="C91" s="24"/>
      <c r="D91" s="24"/>
      <c r="E91" s="24"/>
      <c r="F91" s="24"/>
      <c r="G91" s="24"/>
      <c r="H91" s="24"/>
      <c r="I91" s="24"/>
      <c r="J91" s="24"/>
      <c r="K91" s="24"/>
      <c r="L91" s="24"/>
      <c r="M91" s="24"/>
      <c r="N91" s="24"/>
      <c r="O91" s="24"/>
      <c r="P91" s="24"/>
      <c r="Q91" s="24"/>
      <c r="R91" s="24"/>
      <c r="S91" s="24"/>
      <c r="T91" s="24"/>
      <c r="U91" s="24"/>
      <c r="V91" s="24"/>
      <c r="W91" s="24"/>
      <c r="X91" s="24"/>
      <c r="AC91" s="24"/>
      <c r="AD91" s="24"/>
      <c r="AE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row>
    <row r="92" spans="1:95" ht="25.5" customHeight="1" x14ac:dyDescent="0.25">
      <c r="A92" s="24"/>
      <c r="B92" s="24"/>
      <c r="C92" s="24"/>
      <c r="D92" s="24"/>
      <c r="E92" s="24"/>
      <c r="F92" s="24"/>
      <c r="G92" s="24"/>
      <c r="H92" s="24"/>
      <c r="I92" s="24"/>
      <c r="J92" s="24"/>
      <c r="K92" s="24"/>
      <c r="L92" s="24"/>
      <c r="M92" s="24"/>
      <c r="N92" s="24"/>
      <c r="O92" s="24"/>
      <c r="P92" s="24"/>
      <c r="Q92" s="24"/>
      <c r="R92" s="24"/>
      <c r="S92" s="24"/>
      <c r="T92" s="24"/>
      <c r="U92" s="24"/>
      <c r="V92" s="24"/>
      <c r="W92" s="24"/>
      <c r="X92" s="24"/>
      <c r="AC92" s="24"/>
      <c r="AD92" s="24"/>
      <c r="AE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row>
    <row r="93" spans="1:95" ht="25.5" customHeight="1" x14ac:dyDescent="0.25">
      <c r="A93" s="24"/>
      <c r="B93" s="24"/>
      <c r="C93" s="24"/>
      <c r="D93" s="24"/>
      <c r="E93" s="24"/>
      <c r="F93" s="24"/>
      <c r="G93" s="24"/>
      <c r="H93" s="24"/>
      <c r="I93" s="24"/>
      <c r="J93" s="24"/>
      <c r="K93" s="24"/>
      <c r="L93" s="24"/>
      <c r="M93" s="24"/>
      <c r="N93" s="24"/>
      <c r="O93" s="24"/>
      <c r="P93" s="24"/>
      <c r="Q93" s="24"/>
      <c r="R93" s="24"/>
      <c r="S93" s="24"/>
      <c r="T93" s="24"/>
      <c r="U93" s="24"/>
      <c r="V93" s="24"/>
      <c r="W93" s="24"/>
      <c r="X93" s="24"/>
      <c r="AC93" s="24"/>
      <c r="AD93" s="24"/>
      <c r="AE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row>
    <row r="94" spans="1:95" ht="25.5" customHeight="1" x14ac:dyDescent="0.25">
      <c r="A94" s="24"/>
      <c r="B94" s="24"/>
      <c r="C94" s="24"/>
      <c r="D94" s="24"/>
      <c r="E94" s="24"/>
      <c r="F94" s="24"/>
      <c r="G94" s="24"/>
      <c r="H94" s="24"/>
      <c r="I94" s="24"/>
      <c r="J94" s="24"/>
      <c r="K94" s="24"/>
      <c r="L94" s="24"/>
      <c r="M94" s="24"/>
      <c r="N94" s="24"/>
      <c r="O94" s="24"/>
      <c r="P94" s="24"/>
      <c r="Q94" s="24"/>
      <c r="R94" s="24"/>
      <c r="S94" s="24"/>
      <c r="T94" s="24"/>
      <c r="U94" s="24"/>
      <c r="V94" s="24"/>
      <c r="W94" s="24"/>
      <c r="X94" s="24"/>
      <c r="AC94" s="24"/>
      <c r="AD94" s="24"/>
      <c r="AE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row>
    <row r="95" spans="1:95" ht="25.5" customHeight="1" x14ac:dyDescent="0.25">
      <c r="A95" s="24"/>
      <c r="B95" s="24"/>
      <c r="C95" s="24"/>
      <c r="D95" s="24"/>
      <c r="E95" s="24"/>
      <c r="F95" s="24"/>
      <c r="G95" s="24"/>
      <c r="H95" s="24"/>
      <c r="I95" s="24"/>
      <c r="J95" s="24"/>
      <c r="K95" s="24"/>
      <c r="L95" s="24"/>
      <c r="M95" s="24"/>
      <c r="N95" s="24"/>
      <c r="O95" s="24"/>
      <c r="P95" s="24"/>
      <c r="Q95" s="24"/>
      <c r="R95" s="24"/>
      <c r="S95" s="24"/>
      <c r="T95" s="24"/>
      <c r="U95" s="24"/>
      <c r="V95" s="24"/>
      <c r="W95" s="24"/>
      <c r="X95" s="24"/>
      <c r="AC95" s="24"/>
      <c r="AD95" s="24"/>
      <c r="AE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row>
    <row r="96" spans="1:95" ht="25.5" customHeight="1" x14ac:dyDescent="0.25">
      <c r="A96" s="24"/>
      <c r="B96" s="24"/>
      <c r="C96" s="24"/>
      <c r="D96" s="24"/>
      <c r="E96" s="24"/>
      <c r="F96" s="24"/>
      <c r="G96" s="24"/>
      <c r="H96" s="24"/>
      <c r="I96" s="24"/>
      <c r="J96" s="24"/>
      <c r="K96" s="24"/>
      <c r="L96" s="24"/>
      <c r="M96" s="24"/>
      <c r="N96" s="24"/>
      <c r="O96" s="24"/>
      <c r="P96" s="24"/>
      <c r="Q96" s="24"/>
      <c r="R96" s="24"/>
      <c r="S96" s="24"/>
      <c r="T96" s="24"/>
      <c r="U96" s="24"/>
      <c r="V96" s="24"/>
      <c r="W96" s="24"/>
      <c r="X96" s="24"/>
      <c r="AC96" s="24"/>
      <c r="AD96" s="24"/>
      <c r="AE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row>
    <row r="97" spans="1:95" ht="25.5" customHeight="1" x14ac:dyDescent="0.25">
      <c r="A97" s="24"/>
      <c r="B97" s="24"/>
      <c r="C97" s="24"/>
      <c r="D97" s="24"/>
      <c r="E97" s="24"/>
      <c r="F97" s="24"/>
      <c r="G97" s="24"/>
      <c r="H97" s="24"/>
      <c r="I97" s="24"/>
      <c r="J97" s="24"/>
      <c r="K97" s="24"/>
      <c r="L97" s="24"/>
      <c r="M97" s="24"/>
      <c r="N97" s="24"/>
      <c r="O97" s="24"/>
      <c r="P97" s="24"/>
      <c r="Q97" s="24"/>
      <c r="R97" s="24"/>
      <c r="S97" s="24"/>
      <c r="T97" s="24"/>
      <c r="U97" s="24"/>
      <c r="V97" s="24"/>
      <c r="W97" s="24"/>
      <c r="X97" s="24"/>
      <c r="AC97" s="24"/>
      <c r="AD97" s="24"/>
      <c r="AE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row>
    <row r="98" spans="1:95" ht="25.5" customHeight="1" x14ac:dyDescent="0.25">
      <c r="A98" s="24"/>
      <c r="B98" s="24"/>
      <c r="C98" s="24"/>
      <c r="D98" s="24"/>
      <c r="E98" s="24"/>
      <c r="F98" s="24"/>
      <c r="G98" s="24"/>
      <c r="H98" s="24"/>
      <c r="I98" s="24"/>
      <c r="J98" s="24"/>
      <c r="K98" s="24"/>
      <c r="L98" s="24"/>
      <c r="M98" s="24"/>
      <c r="N98" s="24"/>
      <c r="O98" s="24"/>
      <c r="P98" s="24"/>
      <c r="Q98" s="24"/>
      <c r="R98" s="24"/>
      <c r="S98" s="24"/>
      <c r="T98" s="24"/>
      <c r="U98" s="24"/>
      <c r="V98" s="24"/>
      <c r="W98" s="24"/>
      <c r="X98" s="24"/>
      <c r="AC98" s="24"/>
      <c r="AD98" s="24"/>
      <c r="AE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row>
    <row r="99" spans="1:95" ht="25.5" customHeight="1" x14ac:dyDescent="0.25">
      <c r="A99" s="24"/>
      <c r="B99" s="24"/>
      <c r="C99" s="24"/>
      <c r="D99" s="24"/>
      <c r="E99" s="24"/>
      <c r="F99" s="24"/>
      <c r="G99" s="24"/>
      <c r="H99" s="24"/>
      <c r="I99" s="24"/>
      <c r="J99" s="24"/>
      <c r="K99" s="24"/>
      <c r="L99" s="24"/>
      <c r="M99" s="24"/>
      <c r="N99" s="24"/>
      <c r="O99" s="24"/>
      <c r="P99" s="24"/>
      <c r="Q99" s="24"/>
      <c r="R99" s="24"/>
      <c r="S99" s="24"/>
      <c r="T99" s="24"/>
      <c r="U99" s="24"/>
      <c r="V99" s="24"/>
      <c r="W99" s="24"/>
      <c r="X99" s="24"/>
      <c r="AC99" s="24"/>
      <c r="AD99" s="24"/>
      <c r="AE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row>
    <row r="100" spans="1:95" ht="25.5" customHeight="1" x14ac:dyDescent="0.2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AC100" s="24"/>
      <c r="AD100" s="24"/>
      <c r="AE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row>
    <row r="101" spans="1:95" ht="25.5" customHeight="1" x14ac:dyDescent="0.2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AC101" s="24"/>
      <c r="AD101" s="24"/>
      <c r="AE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row>
    <row r="102" spans="1:95" ht="25.5" customHeight="1" x14ac:dyDescent="0.2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AC102" s="24"/>
      <c r="AD102" s="24"/>
      <c r="AE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row>
    <row r="103" spans="1:95" ht="25.5" customHeight="1" x14ac:dyDescent="0.2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AC103" s="24"/>
      <c r="AD103" s="24"/>
      <c r="AE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row>
    <row r="104" spans="1:95" ht="25.5" customHeight="1" x14ac:dyDescent="0.2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AC104" s="24"/>
      <c r="AD104" s="24"/>
      <c r="AE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row>
    <row r="105" spans="1:95" ht="25.5" customHeight="1" x14ac:dyDescent="0.2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AC105" s="24"/>
      <c r="AD105" s="24"/>
      <c r="AE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row>
    <row r="106" spans="1:95" ht="25.5" customHeight="1" x14ac:dyDescent="0.2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AC106" s="24"/>
      <c r="AD106" s="24"/>
      <c r="AE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row>
    <row r="107" spans="1:95" ht="25.5" customHeight="1" x14ac:dyDescent="0.2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AC107" s="24"/>
      <c r="AD107" s="24"/>
      <c r="AE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row>
    <row r="108" spans="1:95" ht="25.5" customHeight="1" x14ac:dyDescent="0.2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AC108" s="24"/>
      <c r="AD108" s="24"/>
      <c r="AE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row>
    <row r="109" spans="1:95" ht="25.5" customHeight="1" x14ac:dyDescent="0.2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AC109" s="24"/>
      <c r="AD109" s="24"/>
      <c r="AE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row>
    <row r="110" spans="1:95" ht="25.5" customHeight="1" x14ac:dyDescent="0.2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AC110" s="24"/>
      <c r="AD110" s="24"/>
      <c r="AE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row>
    <row r="111" spans="1:95" ht="25.5" customHeight="1" x14ac:dyDescent="0.2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AC111" s="24"/>
      <c r="AD111" s="24"/>
      <c r="AE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row>
    <row r="112" spans="1:95" ht="25.5" customHeight="1" x14ac:dyDescent="0.2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AC112" s="24"/>
      <c r="AD112" s="24"/>
      <c r="AE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row>
    <row r="113" spans="1:95" ht="25.5" customHeight="1" x14ac:dyDescent="0.25">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AC113" s="24"/>
      <c r="AD113" s="24"/>
      <c r="AE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row>
    <row r="114" spans="1:95" ht="25.5" customHeight="1" x14ac:dyDescent="0.25">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AC114" s="24"/>
      <c r="AD114" s="24"/>
      <c r="AE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row>
    <row r="115" spans="1:95" ht="25.5" customHeight="1" x14ac:dyDescent="0.2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AC115" s="24"/>
      <c r="AD115" s="24"/>
      <c r="AE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row>
    <row r="116" spans="1:95" ht="25.5" customHeight="1" x14ac:dyDescent="0.25">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AC116" s="24"/>
      <c r="AD116" s="24"/>
      <c r="AE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row>
    <row r="117" spans="1:95" ht="25.5" customHeight="1" x14ac:dyDescent="0.25">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AC117" s="24"/>
      <c r="AD117" s="24"/>
      <c r="AE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row>
    <row r="118" spans="1:95" ht="25.5" customHeight="1" x14ac:dyDescent="0.25">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AC118" s="24"/>
      <c r="AD118" s="24"/>
      <c r="AE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row>
    <row r="119" spans="1:95" ht="25.5" customHeight="1" x14ac:dyDescent="0.25">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AC119" s="24"/>
      <c r="AD119" s="24"/>
      <c r="AE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row>
    <row r="120" spans="1:95" ht="25.5" customHeight="1" x14ac:dyDescent="0.25">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AC120" s="24"/>
      <c r="AD120" s="24"/>
      <c r="AE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row>
    <row r="121" spans="1:95" ht="25.5" customHeight="1" x14ac:dyDescent="0.25">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AC121" s="24"/>
      <c r="AD121" s="24"/>
      <c r="AE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row>
    <row r="122" spans="1:95" ht="25.5" customHeight="1" x14ac:dyDescent="0.25">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AC122" s="24"/>
      <c r="AD122" s="24"/>
      <c r="AE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row>
    <row r="123" spans="1:95" ht="25.5" customHeight="1" x14ac:dyDescent="0.2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AC123" s="24"/>
      <c r="AD123" s="24"/>
      <c r="AE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row>
    <row r="124" spans="1:95" ht="25.5" customHeight="1" x14ac:dyDescent="0.25">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AC124" s="24"/>
      <c r="AD124" s="24"/>
      <c r="AE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row>
    <row r="125" spans="1:95" ht="25.5" customHeight="1" x14ac:dyDescent="0.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AC125" s="24"/>
      <c r="AD125" s="24"/>
      <c r="AE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row>
    <row r="126" spans="1:95" ht="25.5" customHeight="1" x14ac:dyDescent="0.25">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AC126" s="24"/>
      <c r="AD126" s="24"/>
      <c r="AE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row>
    <row r="127" spans="1:95" ht="25.5" customHeight="1" x14ac:dyDescent="0.25">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AC127" s="24"/>
      <c r="AD127" s="24"/>
      <c r="AE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row>
    <row r="128" spans="1:95" ht="25.5" customHeight="1" x14ac:dyDescent="0.25">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AC128" s="24"/>
      <c r="AD128" s="24"/>
      <c r="AE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row>
    <row r="129" spans="1:95" ht="25.5" customHeight="1" x14ac:dyDescent="0.25">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AC129" s="24"/>
      <c r="AD129" s="24"/>
      <c r="AE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row>
    <row r="130" spans="1:95" ht="25.5" customHeight="1" x14ac:dyDescent="0.25">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AC130" s="24"/>
      <c r="AD130" s="24"/>
      <c r="AE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row>
    <row r="131" spans="1:95" ht="25.5" customHeight="1" x14ac:dyDescent="0.25">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AC131" s="24"/>
      <c r="AD131" s="24"/>
      <c r="AE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row>
    <row r="132" spans="1:95" ht="25.5" customHeight="1" x14ac:dyDescent="0.25">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AC132" s="24"/>
      <c r="AD132" s="24"/>
      <c r="AE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row>
    <row r="133" spans="1:95" ht="25.5" customHeight="1" x14ac:dyDescent="0.25">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AC133" s="24"/>
      <c r="AD133" s="24"/>
      <c r="AE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row>
    <row r="134" spans="1:95" ht="25.5" customHeight="1" x14ac:dyDescent="0.25">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AC134" s="24"/>
      <c r="AD134" s="24"/>
      <c r="AE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row>
    <row r="135" spans="1:95" ht="25.5" customHeight="1" x14ac:dyDescent="0.2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AC135" s="24"/>
      <c r="AD135" s="24"/>
      <c r="AE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row>
    <row r="136" spans="1:95" ht="25.5" customHeight="1" x14ac:dyDescent="0.25">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AC136" s="24"/>
      <c r="AD136" s="24"/>
      <c r="AE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row>
    <row r="137" spans="1:95" ht="25.5" customHeight="1" x14ac:dyDescent="0.25">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AC137" s="24"/>
      <c r="AD137" s="24"/>
      <c r="AE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row>
    <row r="138" spans="1:95" ht="25.5" customHeight="1" x14ac:dyDescent="0.25">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AC138" s="24"/>
      <c r="AD138" s="24"/>
      <c r="AE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row>
    <row r="139" spans="1:95" ht="25.5" customHeight="1" x14ac:dyDescent="0.2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AC139" s="24"/>
      <c r="AD139" s="24"/>
      <c r="AE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row>
    <row r="140" spans="1:95" ht="25.5" customHeight="1" x14ac:dyDescent="0.25">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AC140" s="24"/>
      <c r="AD140" s="24"/>
      <c r="AE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row>
    <row r="141" spans="1:95" ht="25.5" customHeight="1" x14ac:dyDescent="0.25">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AC141" s="24"/>
      <c r="AD141" s="24"/>
      <c r="AE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row>
    <row r="142" spans="1:95" ht="25.5" customHeight="1" x14ac:dyDescent="0.25">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AC142" s="24"/>
      <c r="AD142" s="24"/>
      <c r="AE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row>
    <row r="143" spans="1:95" ht="25.5" customHeight="1" x14ac:dyDescent="0.25">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AC143" s="24"/>
      <c r="AD143" s="24"/>
      <c r="AE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row>
    <row r="144" spans="1:95" ht="25.5" customHeight="1" x14ac:dyDescent="0.25">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AC144" s="24"/>
      <c r="AD144" s="24"/>
      <c r="AE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row>
    <row r="145" spans="1:95" ht="25.5" customHeight="1" x14ac:dyDescent="0.2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AC145" s="24"/>
      <c r="AD145" s="24"/>
      <c r="AE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row>
    <row r="146" spans="1:95" ht="25.5" customHeight="1" x14ac:dyDescent="0.2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AC146" s="24"/>
      <c r="AD146" s="24"/>
      <c r="AE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row>
    <row r="147" spans="1:95" ht="25.5" customHeight="1" x14ac:dyDescent="0.2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AC147" s="24"/>
      <c r="AD147" s="24"/>
      <c r="AE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row>
    <row r="148" spans="1:95" ht="25.5" customHeight="1" x14ac:dyDescent="0.2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AC148" s="24"/>
      <c r="AD148" s="24"/>
      <c r="AE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row>
    <row r="149" spans="1:95" ht="25.5" customHeight="1" x14ac:dyDescent="0.2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AC149" s="24"/>
      <c r="AD149" s="24"/>
      <c r="AE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row>
    <row r="150" spans="1:95" ht="25.5" customHeight="1" x14ac:dyDescent="0.2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AC150" s="24"/>
      <c r="AD150" s="24"/>
      <c r="AE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row>
    <row r="151" spans="1:95" ht="25.5" customHeight="1" x14ac:dyDescent="0.2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AC151" s="24"/>
      <c r="AD151" s="24"/>
      <c r="AE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row>
    <row r="152" spans="1:95" ht="25.5" customHeight="1" x14ac:dyDescent="0.2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AC152" s="24"/>
      <c r="AD152" s="24"/>
      <c r="AE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row>
    <row r="153" spans="1:95" ht="25.5" customHeight="1" x14ac:dyDescent="0.2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AC153" s="24"/>
      <c r="AD153" s="24"/>
      <c r="AE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row>
    <row r="154" spans="1:95" ht="25.5" customHeight="1" x14ac:dyDescent="0.2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AC154" s="24"/>
      <c r="AD154" s="24"/>
      <c r="AE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row>
    <row r="155" spans="1:95" ht="25.5" customHeight="1" x14ac:dyDescent="0.2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AC155" s="24"/>
      <c r="AD155" s="24"/>
      <c r="AE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row>
    <row r="156" spans="1:95" ht="25.5" customHeight="1" x14ac:dyDescent="0.2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AC156" s="24"/>
      <c r="AD156" s="24"/>
      <c r="AE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row>
    <row r="157" spans="1:95" ht="25.5" customHeight="1" x14ac:dyDescent="0.2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AC157" s="24"/>
      <c r="AD157" s="24"/>
      <c r="AE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row>
    <row r="158" spans="1:95" ht="25.5" customHeight="1" x14ac:dyDescent="0.2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AC158" s="24"/>
      <c r="AD158" s="24"/>
      <c r="AE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row>
    <row r="159" spans="1:95" ht="25.5" customHeight="1" x14ac:dyDescent="0.2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AC159" s="24"/>
      <c r="AD159" s="24"/>
      <c r="AE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row>
    <row r="160" spans="1:95" ht="25.5" customHeight="1" x14ac:dyDescent="0.2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AC160" s="24"/>
      <c r="AD160" s="24"/>
      <c r="AE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row>
    <row r="161" spans="1:95" ht="25.5" customHeight="1" x14ac:dyDescent="0.2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AC161" s="24"/>
      <c r="AD161" s="24"/>
      <c r="AE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row>
    <row r="162" spans="1:95" ht="25.5" customHeight="1" x14ac:dyDescent="0.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AC162" s="24"/>
      <c r="AD162" s="24"/>
      <c r="AE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row>
    <row r="163" spans="1:95" ht="25.5" customHeight="1" x14ac:dyDescent="0.2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AC163" s="24"/>
      <c r="AD163" s="24"/>
      <c r="AE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row>
    <row r="164" spans="1:95" ht="25.5" customHeight="1" x14ac:dyDescent="0.2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AC164" s="24"/>
      <c r="AD164" s="24"/>
      <c r="AE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row>
    <row r="165" spans="1:95" ht="25.5" customHeight="1" x14ac:dyDescent="0.2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AC165" s="24"/>
      <c r="AD165" s="24"/>
      <c r="AE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row>
    <row r="166" spans="1:95" ht="25.5" customHeight="1" x14ac:dyDescent="0.2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AC166" s="24"/>
      <c r="AD166" s="24"/>
      <c r="AE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row>
    <row r="167" spans="1:95" ht="25.5" customHeight="1" x14ac:dyDescent="0.2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AC167" s="24"/>
      <c r="AD167" s="24"/>
      <c r="AE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row>
    <row r="168" spans="1:95" ht="25.5" customHeight="1" x14ac:dyDescent="0.2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AC168" s="24"/>
      <c r="AD168" s="24"/>
      <c r="AE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row>
    <row r="169" spans="1:95" ht="25.5" customHeight="1" x14ac:dyDescent="0.2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AC169" s="24"/>
      <c r="AD169" s="24"/>
      <c r="AE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row>
    <row r="170" spans="1:95" ht="25.5" customHeight="1" x14ac:dyDescent="0.2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AC170" s="24"/>
      <c r="AD170" s="24"/>
      <c r="AE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row>
    <row r="171" spans="1:95" ht="25.5" customHeight="1" x14ac:dyDescent="0.2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AC171" s="24"/>
      <c r="AD171" s="24"/>
      <c r="AE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row>
    <row r="172" spans="1:95" ht="25.5" customHeight="1" x14ac:dyDescent="0.2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AC172" s="24"/>
      <c r="AD172" s="24"/>
      <c r="AE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row>
    <row r="173" spans="1:95" ht="25.5" customHeight="1" x14ac:dyDescent="0.2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AC173" s="24"/>
      <c r="AD173" s="24"/>
      <c r="AE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row>
    <row r="174" spans="1:95" ht="25.5" customHeight="1" x14ac:dyDescent="0.2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AC174" s="24"/>
      <c r="AD174" s="24"/>
      <c r="AE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row>
    <row r="175" spans="1:95" ht="25.5" customHeight="1" x14ac:dyDescent="0.2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AC175" s="24"/>
      <c r="AD175" s="24"/>
      <c r="AE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row>
    <row r="176" spans="1:95" ht="25.5" customHeight="1" x14ac:dyDescent="0.25">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AC176" s="24"/>
      <c r="AD176" s="24"/>
      <c r="AE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row>
    <row r="177" spans="1:95" ht="25.5" customHeight="1" x14ac:dyDescent="0.25">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AC177" s="24"/>
      <c r="AD177" s="24"/>
      <c r="AE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row>
    <row r="178" spans="1:95" ht="25.5" customHeight="1" x14ac:dyDescent="0.25">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AC178" s="24"/>
      <c r="AD178" s="24"/>
      <c r="AE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row>
    <row r="179" spans="1:95" ht="25.5" customHeight="1" x14ac:dyDescent="0.25">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AC179" s="24"/>
      <c r="AD179" s="24"/>
      <c r="AE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row>
    <row r="180" spans="1:95" ht="25.5" customHeight="1" x14ac:dyDescent="0.25">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AC180" s="24"/>
      <c r="AD180" s="24"/>
      <c r="AE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row>
    <row r="181" spans="1:95" ht="25.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AC181" s="24"/>
      <c r="AD181" s="24"/>
      <c r="AE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row>
    <row r="182" spans="1:95" ht="25.5" customHeight="1" x14ac:dyDescent="0.25">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AC182" s="24"/>
      <c r="AD182" s="24"/>
      <c r="AE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row>
    <row r="183" spans="1:95" ht="25.5" customHeight="1" x14ac:dyDescent="0.25">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AC183" s="24"/>
      <c r="AD183" s="24"/>
      <c r="AE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row>
    <row r="184" spans="1:95" ht="25.5" customHeight="1" x14ac:dyDescent="0.25">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AC184" s="24"/>
      <c r="AD184" s="24"/>
      <c r="AE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row>
    <row r="185" spans="1:95" ht="25.5" customHeight="1" x14ac:dyDescent="0.2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AC185" s="24"/>
      <c r="AD185" s="24"/>
      <c r="AE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row>
    <row r="186" spans="1:95" ht="25.5" customHeight="1" x14ac:dyDescent="0.25">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AC186" s="24"/>
      <c r="AD186" s="24"/>
      <c r="AE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row>
    <row r="187" spans="1:95" ht="25.5" customHeight="1" x14ac:dyDescent="0.25">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AC187" s="24"/>
      <c r="AD187" s="24"/>
      <c r="AE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row>
    <row r="188" spans="1:95" ht="25.5" customHeight="1" x14ac:dyDescent="0.25">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AC188" s="24"/>
      <c r="AD188" s="24"/>
      <c r="AE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row>
    <row r="189" spans="1:95" ht="25.5" customHeight="1" x14ac:dyDescent="0.25">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AC189" s="24"/>
      <c r="AD189" s="24"/>
      <c r="AE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row>
    <row r="190" spans="1:95" ht="25.5" customHeight="1" x14ac:dyDescent="0.25">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AC190" s="24"/>
      <c r="AD190" s="24"/>
      <c r="AE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row>
    <row r="191" spans="1:95" ht="25.5" customHeight="1" x14ac:dyDescent="0.25">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AC191" s="24"/>
      <c r="AD191" s="24"/>
      <c r="AE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row>
    <row r="192" spans="1:95" ht="25.5" customHeight="1" x14ac:dyDescent="0.25">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AC192" s="24"/>
      <c r="AD192" s="24"/>
      <c r="AE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row>
    <row r="193" spans="1:95" ht="25.5" customHeight="1" x14ac:dyDescent="0.25">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AC193" s="24"/>
      <c r="AD193" s="24"/>
      <c r="AE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row>
    <row r="194" spans="1:95" ht="25.5" customHeight="1" x14ac:dyDescent="0.25">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AC194" s="24"/>
      <c r="AD194" s="24"/>
      <c r="AE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row>
    <row r="195" spans="1:95" ht="25.5" customHeight="1" x14ac:dyDescent="0.2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AC195" s="24"/>
      <c r="AD195" s="24"/>
      <c r="AE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row>
    <row r="196" spans="1:95" ht="25.5" customHeight="1" x14ac:dyDescent="0.25">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AC196" s="24"/>
      <c r="AD196" s="24"/>
      <c r="AE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row>
    <row r="197" spans="1:95" ht="25.5" customHeigh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AC197" s="24"/>
      <c r="AD197" s="24"/>
      <c r="AE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row>
    <row r="198" spans="1:95" ht="25.5" customHeight="1" x14ac:dyDescent="0.25">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AC198" s="24"/>
      <c r="AD198" s="24"/>
      <c r="AE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row>
    <row r="199" spans="1:95" ht="25.5"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AC199" s="24"/>
      <c r="AD199" s="24"/>
      <c r="AE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row>
    <row r="200" spans="1:95" ht="25.5" customHeigh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AC200" s="24"/>
      <c r="AD200" s="24"/>
      <c r="AE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row>
    <row r="201" spans="1:95" ht="25.5" customHeigh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AC201" s="24"/>
      <c r="AD201" s="24"/>
      <c r="AE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row>
    <row r="202" spans="1:95" ht="25.5"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AC202" s="24"/>
      <c r="AD202" s="24"/>
      <c r="AE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row>
    <row r="203" spans="1:95" ht="25.5" customHeigh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AC203" s="24"/>
      <c r="AD203" s="24"/>
      <c r="AE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row>
    <row r="204" spans="1:95" ht="25.5"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AC204" s="24"/>
      <c r="AD204" s="24"/>
      <c r="AE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row>
    <row r="205" spans="1:95" ht="25.5" customHeigh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AC205" s="24"/>
      <c r="AD205" s="24"/>
      <c r="AE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row>
    <row r="206" spans="1:95" ht="25.5" customHeigh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AC206" s="24"/>
      <c r="AD206" s="24"/>
      <c r="AE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row>
    <row r="207" spans="1:95" ht="25.5" customHeigh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AC207" s="24"/>
      <c r="AD207" s="24"/>
      <c r="AE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row>
    <row r="208" spans="1:95" ht="25.5" customHeight="1" x14ac:dyDescent="0.25">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AC208" s="24"/>
      <c r="AD208" s="24"/>
      <c r="AE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row>
    <row r="209" spans="1:95" ht="25.5" customHeight="1" x14ac:dyDescent="0.25">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AC209" s="24"/>
      <c r="AD209" s="24"/>
      <c r="AE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row>
    <row r="210" spans="1:95" ht="25.5" customHeight="1" x14ac:dyDescent="0.25">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AC210" s="24"/>
      <c r="AD210" s="24"/>
      <c r="AE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row>
    <row r="211" spans="1:95" ht="25.5" customHeight="1" x14ac:dyDescent="0.25">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AC211" s="24"/>
      <c r="AD211" s="24"/>
      <c r="AE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row>
    <row r="212" spans="1:95" ht="25.5" customHeight="1" x14ac:dyDescent="0.25">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AC212" s="24"/>
      <c r="AD212" s="24"/>
      <c r="AE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row>
    <row r="213" spans="1:95" ht="25.5" customHeight="1" x14ac:dyDescent="0.25">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AC213" s="24"/>
      <c r="AD213" s="24"/>
      <c r="AE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row>
    <row r="214" spans="1:95" ht="25.5" customHeight="1" x14ac:dyDescent="0.25">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AC214" s="24"/>
      <c r="AD214" s="24"/>
      <c r="AE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row>
    <row r="215" spans="1:95" ht="25.5" customHeight="1" x14ac:dyDescent="0.2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AC215" s="24"/>
      <c r="AD215" s="24"/>
      <c r="AE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row>
    <row r="216" spans="1:95" ht="25.5" customHeight="1" x14ac:dyDescent="0.25">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AC216" s="24"/>
      <c r="AD216" s="24"/>
      <c r="AE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row>
    <row r="217" spans="1:95" ht="25.5" customHeight="1" x14ac:dyDescent="0.25">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AC217" s="24"/>
      <c r="AD217" s="24"/>
      <c r="AE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row>
    <row r="218" spans="1:95" ht="25.5" customHeight="1" x14ac:dyDescent="0.25">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AC218" s="24"/>
      <c r="AD218" s="24"/>
      <c r="AE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row>
    <row r="219" spans="1:95" ht="25.5" customHeight="1" x14ac:dyDescent="0.25">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AC219" s="24"/>
      <c r="AD219" s="24"/>
      <c r="AE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row>
    <row r="220" spans="1:95" ht="25.5" customHeight="1" x14ac:dyDescent="0.25">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AC220" s="24"/>
      <c r="AD220" s="24"/>
      <c r="AE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row>
    <row r="221" spans="1:95" ht="25.5" customHeight="1" x14ac:dyDescent="0.25">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AC221" s="24"/>
      <c r="AD221" s="24"/>
      <c r="AE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row>
    <row r="222" spans="1:95" ht="25.5" customHeight="1" x14ac:dyDescent="0.25">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AC222" s="24"/>
      <c r="AD222" s="24"/>
      <c r="AE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row>
    <row r="223" spans="1:95" ht="25.5" customHeight="1" x14ac:dyDescent="0.25">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AC223" s="24"/>
      <c r="AD223" s="24"/>
      <c r="AE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row>
    <row r="224" spans="1:95" ht="25.5" customHeight="1" x14ac:dyDescent="0.25">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AC224" s="24"/>
      <c r="AD224" s="24"/>
      <c r="AE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row>
    <row r="225" spans="1:95" ht="25.5" customHeight="1" x14ac:dyDescent="0.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AC225" s="24"/>
      <c r="AD225" s="24"/>
      <c r="AE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row>
    <row r="226" spans="1:95" ht="25.5" customHeight="1" x14ac:dyDescent="0.25">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AC226" s="24"/>
      <c r="AD226" s="24"/>
      <c r="AE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row>
    <row r="227" spans="1:95" ht="25.5" customHeight="1" x14ac:dyDescent="0.25">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AC227" s="24"/>
      <c r="AD227" s="24"/>
      <c r="AE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row>
    <row r="228" spans="1:95" ht="25.5" customHeight="1" x14ac:dyDescent="0.25">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AC228" s="24"/>
      <c r="AD228" s="24"/>
      <c r="AE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row>
    <row r="229" spans="1:95" ht="25.5" customHeight="1" x14ac:dyDescent="0.25">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AC229" s="24"/>
      <c r="AD229" s="24"/>
      <c r="AE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row>
    <row r="230" spans="1:95" ht="25.5" customHeight="1" x14ac:dyDescent="0.25">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AC230" s="24"/>
      <c r="AD230" s="24"/>
      <c r="AE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row>
    <row r="231" spans="1:95" ht="25.5" customHeight="1" x14ac:dyDescent="0.25">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AC231" s="24"/>
      <c r="AD231" s="24"/>
      <c r="AE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row>
    <row r="232" spans="1:95" ht="25.5" customHeight="1" x14ac:dyDescent="0.25">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AC232" s="24"/>
      <c r="AD232" s="24"/>
      <c r="AE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row>
    <row r="233" spans="1:95" ht="25.5" customHeight="1" x14ac:dyDescent="0.25">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AC233" s="24"/>
      <c r="AD233" s="24"/>
      <c r="AE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row>
    <row r="234" spans="1:95" ht="25.5" customHeight="1" x14ac:dyDescent="0.25">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AC234" s="24"/>
      <c r="AD234" s="24"/>
      <c r="AE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row>
    <row r="235" spans="1:95" ht="25.5" customHeight="1" x14ac:dyDescent="0.2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AC235" s="24"/>
      <c r="AD235" s="24"/>
      <c r="AE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row>
    <row r="236" spans="1:95" ht="25.5" customHeight="1"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AC236" s="24"/>
      <c r="AD236" s="24"/>
      <c r="AE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row>
    <row r="237" spans="1:95" ht="25.5" customHeight="1"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AC237" s="24"/>
      <c r="AD237" s="24"/>
      <c r="AE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row>
    <row r="238" spans="1:95" ht="25.5" customHeight="1"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AC238" s="24"/>
      <c r="AD238" s="24"/>
      <c r="AE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row>
    <row r="239" spans="1:95" ht="25.5" customHeight="1"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AC239" s="24"/>
      <c r="AD239" s="24"/>
      <c r="AE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row>
    <row r="240" spans="1:95" ht="25.5" customHeight="1"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AC240" s="24"/>
      <c r="AD240" s="24"/>
      <c r="AE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row>
    <row r="241" spans="1:95" ht="25.5" customHeight="1"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AC241" s="24"/>
      <c r="AD241" s="24"/>
      <c r="AE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row>
    <row r="242" spans="1:95" ht="25.5" customHeight="1"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AC242" s="24"/>
      <c r="AD242" s="24"/>
      <c r="AE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row>
    <row r="243" spans="1:95" ht="25.5" customHeight="1"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AC243" s="24"/>
      <c r="AD243" s="24"/>
      <c r="AE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row>
    <row r="244" spans="1:95" ht="25.5" customHeight="1"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AC244" s="24"/>
      <c r="AD244" s="24"/>
      <c r="AE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row>
    <row r="245" spans="1:95" ht="25.5" customHeight="1"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AC245" s="24"/>
      <c r="AD245" s="24"/>
      <c r="AE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row>
    <row r="246" spans="1:95" ht="25.5" customHeight="1"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AC246" s="24"/>
      <c r="AD246" s="24"/>
      <c r="AE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row>
    <row r="247" spans="1:95" ht="25.5" customHeight="1"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AC247" s="24"/>
      <c r="AD247" s="24"/>
      <c r="AE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row>
    <row r="248" spans="1:95" ht="25.5" customHeight="1"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AC248" s="24"/>
      <c r="AD248" s="24"/>
      <c r="AE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row>
    <row r="249" spans="1:95" ht="25.5" customHeight="1"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AC249" s="24"/>
      <c r="AD249" s="24"/>
      <c r="AE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row>
    <row r="250" spans="1:95" ht="25.5" customHeight="1"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AC250" s="24"/>
      <c r="AD250" s="24"/>
      <c r="AE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row>
    <row r="251" spans="1:95" ht="25.5" customHeight="1"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AC251" s="24"/>
      <c r="AD251" s="24"/>
      <c r="AE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row>
    <row r="252" spans="1:95" ht="25.5" customHeight="1"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AC252" s="24"/>
      <c r="AD252" s="24"/>
      <c r="AE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row>
    <row r="253" spans="1:95" ht="25.5" customHeight="1"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AC253" s="24"/>
      <c r="AD253" s="24"/>
      <c r="AE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row>
    <row r="254" spans="1:95" ht="25.5" customHeight="1"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AC254" s="24"/>
      <c r="AD254" s="24"/>
      <c r="AE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row>
    <row r="255" spans="1:95" ht="25.5" customHeight="1"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AC255" s="24"/>
      <c r="AD255" s="24"/>
      <c r="AE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row>
    <row r="256" spans="1:95" ht="25.5" customHeight="1"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AC256" s="24"/>
      <c r="AD256" s="24"/>
      <c r="AE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row>
    <row r="257" spans="1:95" ht="25.5" customHeight="1"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AC257" s="24"/>
      <c r="AD257" s="24"/>
      <c r="AE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row>
    <row r="258" spans="1:95" ht="25.5" customHeight="1"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AC258" s="24"/>
      <c r="AD258" s="24"/>
      <c r="AE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row>
    <row r="259" spans="1:95" ht="25.5" customHeight="1"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AC259" s="24"/>
      <c r="AD259" s="24"/>
      <c r="AE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row>
    <row r="260" spans="1:95" ht="25.5" customHeight="1"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AC260" s="24"/>
      <c r="AD260" s="24"/>
      <c r="AE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row>
    <row r="261" spans="1:95" ht="25.5" customHeight="1"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AC261" s="24"/>
      <c r="AD261" s="24"/>
      <c r="AE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row>
    <row r="262" spans="1:95" ht="25.5" customHeight="1"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AC262" s="24"/>
      <c r="AD262" s="24"/>
      <c r="AE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row>
    <row r="263" spans="1:95" ht="25.5" customHeight="1"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AC263" s="24"/>
      <c r="AD263" s="24"/>
      <c r="AE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row>
    <row r="264" spans="1:95" ht="25.5" customHeight="1"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AC264" s="24"/>
      <c r="AD264" s="24"/>
      <c r="AE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row>
    <row r="265" spans="1:95" ht="25.5" customHeight="1"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AC265" s="24"/>
      <c r="AD265" s="24"/>
      <c r="AE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row>
    <row r="266" spans="1:95" ht="25.5" customHeight="1"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AC266" s="24"/>
      <c r="AD266" s="24"/>
      <c r="AE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row>
    <row r="267" spans="1:95" ht="25.5" customHeight="1"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AC267" s="24"/>
      <c r="AD267" s="24"/>
      <c r="AE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row>
    <row r="268" spans="1:95" ht="25.5" customHeight="1"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AC268" s="24"/>
      <c r="AD268" s="24"/>
      <c r="AE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row>
    <row r="269" spans="1:95" ht="25.5" customHeight="1"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AC269" s="24"/>
      <c r="AD269" s="24"/>
      <c r="AE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row>
    <row r="270" spans="1:95" ht="25.5" customHeight="1"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AC270" s="24"/>
      <c r="AD270" s="24"/>
      <c r="AE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row>
    <row r="271" spans="1:95" ht="25.5" customHeight="1"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AC271" s="24"/>
      <c r="AD271" s="24"/>
      <c r="AE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row>
    <row r="272" spans="1:95" ht="25.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AC272" s="24"/>
      <c r="AD272" s="24"/>
      <c r="AE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row>
    <row r="273" spans="1:95" ht="25.5" customHeight="1"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AC273" s="24"/>
      <c r="AD273" s="24"/>
      <c r="AE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row>
    <row r="274" spans="1:95" ht="25.5" customHeight="1"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AC274" s="24"/>
      <c r="AD274" s="24"/>
      <c r="AE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row>
    <row r="275" spans="1:95" ht="25.5" customHeight="1"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AC275" s="24"/>
      <c r="AD275" s="24"/>
      <c r="AE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row>
    <row r="276" spans="1:95" ht="25.5" customHeight="1"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AC276" s="24"/>
      <c r="AD276" s="24"/>
      <c r="AE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row>
    <row r="277" spans="1:95" ht="25.5" customHeight="1"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AC277" s="24"/>
      <c r="AD277" s="24"/>
      <c r="AE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row>
    <row r="278" spans="1:95" ht="25.5" customHeight="1"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AC278" s="24"/>
      <c r="AD278" s="24"/>
      <c r="AE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row>
    <row r="279" spans="1:95" ht="25.5" customHeight="1"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AC279" s="24"/>
      <c r="AD279" s="24"/>
      <c r="AE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row>
    <row r="280" spans="1:95" ht="25.5" customHeight="1"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AC280" s="24"/>
      <c r="AD280" s="24"/>
      <c r="AE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row>
    <row r="281" spans="1:95" ht="25.5" customHeight="1"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AC281" s="24"/>
      <c r="AD281" s="24"/>
      <c r="AE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row>
    <row r="282" spans="1:95" ht="25.5" customHeight="1"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AC282" s="24"/>
      <c r="AD282" s="24"/>
      <c r="AE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row>
    <row r="283" spans="1:95" ht="25.5" customHeight="1"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AC283" s="24"/>
      <c r="AD283" s="24"/>
      <c r="AE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row>
    <row r="284" spans="1:95" ht="25.5" customHeight="1"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AC284" s="24"/>
      <c r="AD284" s="24"/>
      <c r="AE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row>
    <row r="285" spans="1:95" ht="25.5" customHeight="1"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AC285" s="24"/>
      <c r="AD285" s="24"/>
      <c r="AE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row>
    <row r="286" spans="1:95" ht="25.5" customHeight="1"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AC286" s="24"/>
      <c r="AD286" s="24"/>
      <c r="AE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row>
    <row r="287" spans="1:95" ht="25.5" customHeight="1"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AC287" s="24"/>
      <c r="AD287" s="24"/>
      <c r="AE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row>
    <row r="288" spans="1:95" ht="25.5" customHeight="1"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AC288" s="24"/>
      <c r="AD288" s="24"/>
      <c r="AE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row>
    <row r="289" spans="1:95" ht="25.5" customHeight="1"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AC289" s="24"/>
      <c r="AD289" s="24"/>
      <c r="AE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row>
    <row r="290" spans="1:95" ht="25.5" customHeight="1"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AC290" s="24"/>
      <c r="AD290" s="24"/>
      <c r="AE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row>
    <row r="291" spans="1:95" ht="25.5" customHeight="1"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AC291" s="24"/>
      <c r="AD291" s="24"/>
      <c r="AE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row>
    <row r="292" spans="1:95" ht="25.5" customHeight="1"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AC292" s="24"/>
      <c r="AD292" s="24"/>
      <c r="AE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row>
    <row r="293" spans="1:95" ht="25.5" customHeight="1"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AC293" s="24"/>
      <c r="AD293" s="24"/>
      <c r="AE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row>
    <row r="294" spans="1:95" ht="25.5" customHeight="1"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AC294" s="24"/>
      <c r="AD294" s="24"/>
      <c r="AE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row>
    <row r="295" spans="1:95" ht="25.5" customHeight="1"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AC295" s="24"/>
      <c r="AD295" s="24"/>
      <c r="AE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row>
    <row r="296" spans="1:95" ht="25.5" customHeight="1"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AC296" s="24"/>
      <c r="AD296" s="24"/>
      <c r="AE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row>
    <row r="297" spans="1:95" ht="25.5" customHeight="1"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AC297" s="24"/>
      <c r="AD297" s="24"/>
      <c r="AE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row>
    <row r="298" spans="1:95" ht="25.5" customHeight="1"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AC298" s="24"/>
      <c r="AD298" s="24"/>
      <c r="AE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row>
    <row r="299" spans="1:95" ht="25.5" customHeight="1"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AC299" s="24"/>
      <c r="AD299" s="24"/>
      <c r="AE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row>
    <row r="300" spans="1:95" ht="25.5" customHeight="1"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AC300" s="24"/>
      <c r="AD300" s="24"/>
      <c r="AE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row>
    <row r="301" spans="1:95" ht="25.5" customHeight="1"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AC301" s="24"/>
      <c r="AD301" s="24"/>
      <c r="AE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row>
    <row r="302" spans="1:95" ht="25.5" customHeight="1"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AC302" s="24"/>
      <c r="AD302" s="24"/>
      <c r="AE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row>
    <row r="303" spans="1:95" ht="25.5" customHeight="1"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AC303" s="24"/>
      <c r="AD303" s="24"/>
      <c r="AE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row>
    <row r="304" spans="1:95" ht="25.5" customHeight="1"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AC304" s="24"/>
      <c r="AD304" s="24"/>
      <c r="AE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row>
    <row r="305" spans="1:95" ht="25.5" customHeight="1"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AC305" s="24"/>
      <c r="AD305" s="24"/>
      <c r="AE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row>
    <row r="306" spans="1:95" ht="25.5" customHeight="1"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AC306" s="24"/>
      <c r="AD306" s="24"/>
      <c r="AE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row>
    <row r="307" spans="1:95" ht="25.5" customHeight="1"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AC307" s="24"/>
      <c r="AD307" s="24"/>
      <c r="AE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row>
    <row r="308" spans="1:95" ht="25.5" customHeight="1"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AC308" s="24"/>
      <c r="AD308" s="24"/>
      <c r="AE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row>
    <row r="309" spans="1:95" ht="25.5" customHeight="1"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AC309" s="24"/>
      <c r="AD309" s="24"/>
      <c r="AE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row>
    <row r="310" spans="1:95" ht="25.5" customHeight="1"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AC310" s="24"/>
      <c r="AD310" s="24"/>
      <c r="AE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row>
    <row r="311" spans="1:95" ht="25.5" customHeight="1"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AC311" s="24"/>
      <c r="AD311" s="24"/>
      <c r="AE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row>
    <row r="312" spans="1:95" ht="25.5" customHeight="1"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AC312" s="24"/>
      <c r="AD312" s="24"/>
      <c r="AE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row>
    <row r="313" spans="1:95" ht="25.5" customHeight="1"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AC313" s="24"/>
      <c r="AD313" s="24"/>
      <c r="AE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row>
    <row r="314" spans="1:95" ht="25.5" customHeight="1"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AC314" s="24"/>
      <c r="AD314" s="24"/>
      <c r="AE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row>
    <row r="315" spans="1:95" ht="25.5" customHeight="1"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AC315" s="24"/>
      <c r="AD315" s="24"/>
      <c r="AE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row>
    <row r="316" spans="1:95" ht="25.5" customHeight="1"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AC316" s="24"/>
      <c r="AD316" s="24"/>
      <c r="AE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row>
    <row r="317" spans="1:95" ht="25.5" customHeight="1"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AC317" s="24"/>
      <c r="AD317" s="24"/>
      <c r="AE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row>
    <row r="318" spans="1:95" ht="25.5" customHeight="1" x14ac:dyDescent="0.2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AC318" s="24"/>
      <c r="AD318" s="24"/>
      <c r="AE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row>
    <row r="319" spans="1:95" ht="25.5" customHeight="1" x14ac:dyDescent="0.2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AC319" s="24"/>
      <c r="AD319" s="24"/>
      <c r="AE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row>
    <row r="320" spans="1:95" ht="25.5" customHeight="1" x14ac:dyDescent="0.2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AC320" s="24"/>
      <c r="AD320" s="24"/>
      <c r="AE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row>
    <row r="321" spans="1:95" ht="25.5" customHeight="1" x14ac:dyDescent="0.2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AC321" s="24"/>
      <c r="AD321" s="24"/>
      <c r="AE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row>
    <row r="322" spans="1:95" ht="25.5" customHeight="1" x14ac:dyDescent="0.2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AC322" s="24"/>
      <c r="AD322" s="24"/>
      <c r="AE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row>
    <row r="323" spans="1:95" ht="25.5" customHeight="1" x14ac:dyDescent="0.2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AC323" s="24"/>
      <c r="AD323" s="24"/>
      <c r="AE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row>
    <row r="324" spans="1:95" ht="25.5" customHeight="1" x14ac:dyDescent="0.2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AC324" s="24"/>
      <c r="AD324" s="24"/>
      <c r="AE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row>
    <row r="325" spans="1:95" ht="25.5" customHeight="1" x14ac:dyDescent="0.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AC325" s="24"/>
      <c r="AD325" s="24"/>
      <c r="AE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row>
    <row r="326" spans="1:95" ht="25.5" customHeight="1"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AC326" s="24"/>
      <c r="AD326" s="24"/>
      <c r="AE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row>
    <row r="327" spans="1:95" ht="25.5" customHeight="1" x14ac:dyDescent="0.2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AC327" s="24"/>
      <c r="AD327" s="24"/>
      <c r="AE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row>
    <row r="328" spans="1:95" ht="25.5" customHeight="1" x14ac:dyDescent="0.2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AC328" s="24"/>
      <c r="AD328" s="24"/>
      <c r="AE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row>
    <row r="329" spans="1:95" ht="25.5" customHeight="1" x14ac:dyDescent="0.2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AC329" s="24"/>
      <c r="AD329" s="24"/>
      <c r="AE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row>
  </sheetData>
  <sheetProtection algorithmName="SHA-512" hashValue="p5Imh6KaOtBXraFiCHFvmZUn07tXqgsqc4tI8bonnoUbyMtMvLjYAUZ4fH1oov1CE10N4R3iWwxpwRzy/Au6Ow==" saltValue="4MYzTLJPYHysx2QU81fPgg==" spinCount="100000" sheet="1" objects="1" scenarios="1" selectLockedCells="1"/>
  <mergeCells count="15">
    <mergeCell ref="C2:F2"/>
    <mergeCell ref="B3:F4"/>
    <mergeCell ref="G3:G4"/>
    <mergeCell ref="H3:N4"/>
    <mergeCell ref="P3:V4"/>
    <mergeCell ref="B25:E25"/>
    <mergeCell ref="B28:E28"/>
    <mergeCell ref="B31:E31"/>
    <mergeCell ref="C40:F40"/>
    <mergeCell ref="X3:AF4"/>
    <mergeCell ref="B7:F7"/>
    <mergeCell ref="B10:F10"/>
    <mergeCell ref="B13:F13"/>
    <mergeCell ref="B16:F16"/>
    <mergeCell ref="Z5:AB5"/>
  </mergeCells>
  <pageMargins left="0" right="0" top="0" bottom="0" header="0" footer="0"/>
  <pageSetup scale="59"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01501CC2-3EC8-4645-8BFC-5F6013AD23B4}">
            <xm:f>AND(Accueil!$C$12="",Accueil!$C$14=Textes!$A$43)</xm:f>
            <x14:dxf>
              <font>
                <color theme="0"/>
              </font>
              <fill>
                <patternFill>
                  <bgColor theme="0"/>
                </patternFill>
              </fill>
              <border>
                <left/>
                <right/>
                <top/>
                <bottom/>
                <vertical/>
                <horizontal/>
              </border>
            </x14:dxf>
          </x14:cfRule>
          <x14:cfRule type="expression" priority="6" id="{1E955E81-0075-4A0A-892A-177200715C66}">
            <xm:f>Accueil!$C$12=""</xm:f>
            <x14:dxf>
              <font>
                <color theme="0"/>
              </font>
              <fill>
                <patternFill>
                  <bgColor theme="0"/>
                </patternFill>
              </fill>
              <border>
                <left/>
                <right/>
                <top/>
                <bottom/>
              </border>
            </x14:dxf>
          </x14:cfRule>
          <xm:sqref>O3:AF41</xm:sqref>
        </x14:conditionalFormatting>
        <x14:conditionalFormatting xmlns:xm="http://schemas.microsoft.com/office/excel/2006/main">
          <x14:cfRule type="expression" priority="3" id="{3E9188D6-B58C-484E-AE19-F53533AEC0A6}">
            <xm:f>Accueil!$C$14=UPPER(Textes!$A$43)</xm:f>
            <x14:dxf>
              <font>
                <color theme="0" tint="-4.9989318521683403E-2"/>
              </font>
              <fill>
                <patternFill>
                  <bgColor theme="0" tint="-4.9989318521683403E-2"/>
                </patternFill>
              </fill>
            </x14:dxf>
          </x14:cfRule>
          <xm:sqref>M5:M38 U5:U38 AE5:AE38</xm:sqref>
        </x14:conditionalFormatting>
        <x14:conditionalFormatting xmlns:xm="http://schemas.microsoft.com/office/excel/2006/main">
          <x14:cfRule type="expression" priority="2" id="{EABED0F5-06E1-4FBE-A50E-8581F09CC527}">
            <xm:f>Accueil!$C$14=UPPER(Textes!$A$43)</xm:f>
            <x14:dxf>
              <font>
                <color rgb="FFE2E2E2"/>
              </font>
            </x14:dxf>
          </x14:cfRule>
          <xm:sqref>M40 U40 AE40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8D03A4B-CC71-4AAE-9E40-385598AAC893}">
          <x14:formula1>
            <xm:f>Textes!$E$3:$E$8</xm:f>
          </x14:formula1>
          <xm:sqref>I7 I10 I13 I16 I19 I22 I25 I40 Q40 Q25 Q22 Q19 Q16 Q13 Q10 Q7 Y19 Y25 Y13 Y16 Y22 Y7 Y10 Y40:Z40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077c7cf-6ef3-4b15-8638-4d00bd4ba775">
      <UserInfo>
        <DisplayName>Legros, François</DisplayName>
        <AccountId>237</AccountId>
        <AccountType/>
      </UserInfo>
    </SharedWithUsers>
    <TaxCatchAll xmlns="711488bb-a721-4cc2-8c55-8a2ad031306f" xsi:nil="true"/>
    <lcf76f155ced4ddcb4097134ff3c332f xmlns="054e4277-adfe-4c39-a136-0e937223da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3D8CCB541C53409B4663F3BCFA1AA4" ma:contentTypeVersion="13" ma:contentTypeDescription="Crée un document." ma:contentTypeScope="" ma:versionID="4975d5b14c8a3dc6a0242a09495743dd">
  <xsd:schema xmlns:xsd="http://www.w3.org/2001/XMLSchema" xmlns:xs="http://www.w3.org/2001/XMLSchema" xmlns:p="http://schemas.microsoft.com/office/2006/metadata/properties" xmlns:ns2="054e4277-adfe-4c39-a136-0e937223da3a" xmlns:ns3="a077c7cf-6ef3-4b15-8638-4d00bd4ba775" xmlns:ns4="711488bb-a721-4cc2-8c55-8a2ad031306f" targetNamespace="http://schemas.microsoft.com/office/2006/metadata/properties" ma:root="true" ma:fieldsID="6e6891036acc2654dedfbb48e21d25d7" ns2:_="" ns3:_="" ns4:_="">
    <xsd:import namespace="054e4277-adfe-4c39-a136-0e937223da3a"/>
    <xsd:import namespace="a077c7cf-6ef3-4b15-8638-4d00bd4ba775"/>
    <xsd:import namespace="711488bb-a721-4cc2-8c55-8a2ad031306f"/>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e4277-adfe-4c39-a136-0e937223da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49c3984d-6c88-459e-875d-1e42fc53758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77c7cf-6ef3-4b15-8638-4d00bd4ba775"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1488bb-a721-4cc2-8c55-8a2ad03130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380dfaf-c9a2-4ff8-83fa-13a4d1a162f6}" ma:internalName="TaxCatchAll" ma:showField="CatchAllData" ma:web="a077c7cf-6ef3-4b15-8638-4d00bd4ba7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R 2 6 q V P V 2 j F a j A A A A 9 Q A A A B I A H A B D b 2 5 m a W c v U G F j a 2 F n Z S 5 4 b W w g o h g A K K A U A A A A A A A A A A A A A A A A A A A A A A A A A A A A h Y + x D o I w G I R f h X S n L e h A y E + J Y Z X E x M S 4 N q V A I x T T F s u 7 O f h I v o I Y R d 0 c 7 7 6 7 5 O 5 + v U E + 9 V 1 w k c a q Q W c o w h Q F U o u h U r r J 0 O j q M E E 5 g x 0 X J 9 7 I Y A 5 r m 0 5 W Z a h 1 7 p w S 4 r 3 H f o U H 0 5 C Y 0 o g c y + 1 e t L L n o d L W c S 0 k + r S q / y 3 E 4 P A a w 2 K c r H F C 5 0 l A F g 9 K p b 8 8 n t m T / p h Q j J 0 b j W S 1 C Y s N k E U C e V 9 g D 1 B L A w Q U A A I A C A B H b q p 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2 6 q V C i K R 7 g O A A A A E Q A A A B M A H A B G b 3 J t d W x h c y 9 T Z W N 0 a W 9 u M S 5 t I K I Y A C i g F A A A A A A A A A A A A A A A A A A A A A A A A A A A A C t O T S 7 J z M 9 T C I b Q h t Y A U E s B A i 0 A F A A C A A g A R 2 6 q V P V 2 j F a j A A A A 9 Q A A A B I A A A A A A A A A A A A A A A A A A A A A A E N v b m Z p Z y 9 Q Y W N r Y W d l L n h t b F B L A Q I t A B Q A A g A I A E d u q l Q P y u m r p A A A A O k A A A A T A A A A A A A A A A A A A A A A A O 8 A A A B b Q 2 9 u d G V u d F 9 U e X B l c 1 0 u e G 1 s U E s B A i 0 A F A A C A A g A R 2 6 q V C 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K E Z Y u + p s t J j / X W G I F I m t Y A A A A A A g A A A A A A A 2 Y A A M A A A A A Q A A A A s T H J f o 1 u 9 X J c 8 5 x 2 c I x N i Q A A A A A E g A A A o A A A A B A A A A A q w k a o 9 o g I 1 Y V C v D r 1 9 r w i U A A A A G 9 o G u f h / i 7 P t e 6 O f t f 0 m Q a y 1 z A 5 B 4 x l 9 2 U L / S O E m N X d B k 1 G a l a H y M G R J T S s + w + 3 2 R G Z N / y i m X G F T s E n p Y G + I i t B L 4 l p r M z 5 i k + a a 0 L 7 e N / Y F A A A A B w K 7 8 j G w w D N V l m X x o v / g C w 2 Z o 1 O < / D a t a M a s h u p > 
</file>

<file path=customXml/itemProps1.xml><?xml version="1.0" encoding="utf-8"?>
<ds:datastoreItem xmlns:ds="http://schemas.openxmlformats.org/officeDocument/2006/customXml" ds:itemID="{55594AA9-3CAD-4C8F-9CFB-292DA4B4705A}">
  <ds:schemaRefs>
    <ds:schemaRef ds:uri="http://schemas.microsoft.com/sharepoint/v3/contenttype/forms"/>
  </ds:schemaRefs>
</ds:datastoreItem>
</file>

<file path=customXml/itemProps2.xml><?xml version="1.0" encoding="utf-8"?>
<ds:datastoreItem xmlns:ds="http://schemas.openxmlformats.org/officeDocument/2006/customXml" ds:itemID="{6C0C2E7C-AEF8-421B-8D15-C562F34333BD}">
  <ds:schemaRefs>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711488bb-a721-4cc2-8c55-8a2ad031306f"/>
    <ds:schemaRef ds:uri="b96d172e-0d7b-456d-8333-45a2edc0edee"/>
    <ds:schemaRef ds:uri="1b0f6b62-4ad2-4623-b294-62035eda4686"/>
    <ds:schemaRef ds:uri="http://purl.org/dc/dcmitype/"/>
  </ds:schemaRefs>
</ds:datastoreItem>
</file>

<file path=customXml/itemProps3.xml><?xml version="1.0" encoding="utf-8"?>
<ds:datastoreItem xmlns:ds="http://schemas.openxmlformats.org/officeDocument/2006/customXml" ds:itemID="{B79BEA87-F092-4272-8DED-252E2C905F9C}"/>
</file>

<file path=customXml/itemProps4.xml><?xml version="1.0" encoding="utf-8"?>
<ds:datastoreItem xmlns:ds="http://schemas.openxmlformats.org/officeDocument/2006/customXml" ds:itemID="{9AF83474-D5E3-4A19-B286-53011257FD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60</vt:i4>
      </vt:variant>
    </vt:vector>
  </HeadingPairs>
  <TitlesOfParts>
    <vt:vector size="72" baseType="lpstr">
      <vt:lpstr>Accueil</vt:lpstr>
      <vt:lpstr>Résidence</vt:lpstr>
      <vt:lpstr>Perso.</vt:lpstr>
      <vt:lpstr>Transport</vt:lpstr>
      <vt:lpstr>Ass&amp;épargne</vt:lpstr>
      <vt:lpstr>Dettes</vt:lpstr>
      <vt:lpstr>Loisirs</vt:lpstr>
      <vt:lpstr>Diverses</vt:lpstr>
      <vt:lpstr>Revenus</vt:lpstr>
      <vt:lpstr>Sommaire</vt:lpstr>
      <vt:lpstr>Rapport</vt:lpstr>
      <vt:lpstr>Menu (hidden)</vt:lpstr>
      <vt:lpstr>AfficherFormules</vt:lpstr>
      <vt:lpstr>ColonneTotaux</vt:lpstr>
      <vt:lpstr>ConfirmationReinitialisation</vt:lpstr>
      <vt:lpstr>Accueil!Date</vt:lpstr>
      <vt:lpstr>'Ass&amp;épargne'!DescriptionAutre</vt:lpstr>
      <vt:lpstr>Dettes!DescriptionAutre</vt:lpstr>
      <vt:lpstr>Diverses!DescriptionAutre</vt:lpstr>
      <vt:lpstr>Loisirs!DescriptionAutre</vt:lpstr>
      <vt:lpstr>Perso.!DescriptionAutre</vt:lpstr>
      <vt:lpstr>Résidence!DescriptionAutre</vt:lpstr>
      <vt:lpstr>Revenus!DescriptionAutre</vt:lpstr>
      <vt:lpstr>Transport!DescriptionAutre</vt:lpstr>
      <vt:lpstr>Frequences</vt:lpstr>
      <vt:lpstr>Langue</vt:lpstr>
      <vt:lpstr>LienAccueil</vt:lpstr>
      <vt:lpstr>LienAssEpargne</vt:lpstr>
      <vt:lpstr>LienDettes</vt:lpstr>
      <vt:lpstr>LienDiverses</vt:lpstr>
      <vt:lpstr>LienGraph</vt:lpstr>
      <vt:lpstr>LienLoisirs</vt:lpstr>
      <vt:lpstr>LienPerso</vt:lpstr>
      <vt:lpstr>LienRapport</vt:lpstr>
      <vt:lpstr>LienResidence</vt:lpstr>
      <vt:lpstr>LienRevenus</vt:lpstr>
      <vt:lpstr>LienSommaire</vt:lpstr>
      <vt:lpstr>LienTransport</vt:lpstr>
      <vt:lpstr>menu_anglais</vt:lpstr>
      <vt:lpstr>'Ass&amp;épargne'!MontantsClient</vt:lpstr>
      <vt:lpstr>Dettes!MontantsClient</vt:lpstr>
      <vt:lpstr>Diverses!MontantsClient</vt:lpstr>
      <vt:lpstr>Loisirs!MontantsClient</vt:lpstr>
      <vt:lpstr>Perso.!MontantsClient</vt:lpstr>
      <vt:lpstr>Résidence!MontantsClient</vt:lpstr>
      <vt:lpstr>Revenus!MontantsClient</vt:lpstr>
      <vt:lpstr>Transport!MontantsClient</vt:lpstr>
      <vt:lpstr>'Ass&amp;épargne'!MontantsConjoint</vt:lpstr>
      <vt:lpstr>Dettes!MontantsConjoint</vt:lpstr>
      <vt:lpstr>Diverses!MontantsConjoint</vt:lpstr>
      <vt:lpstr>Loisirs!MontantsConjoint</vt:lpstr>
      <vt:lpstr>Perso.!MontantsConjoint</vt:lpstr>
      <vt:lpstr>Résidence!MontantsConjoint</vt:lpstr>
      <vt:lpstr>Revenus!MontantsConjoint</vt:lpstr>
      <vt:lpstr>Transport!MontantsConjoint</vt:lpstr>
      <vt:lpstr>NomClient</vt:lpstr>
      <vt:lpstr>NomConjoint</vt:lpstr>
      <vt:lpstr>TypesBudget</vt:lpstr>
      <vt:lpstr>Accueil!Zone_d_impression</vt:lpstr>
      <vt:lpstr>'Ass&amp;épargne'!Zone_d_impression</vt:lpstr>
      <vt:lpstr>Dettes!Zone_d_impression</vt:lpstr>
      <vt:lpstr>Diverses!Zone_d_impression</vt:lpstr>
      <vt:lpstr>Graphique!Zone_d_impression</vt:lpstr>
      <vt:lpstr>Loisirs!Zone_d_impression</vt:lpstr>
      <vt:lpstr>'Menu (hidden)'!Zone_d_impression</vt:lpstr>
      <vt:lpstr>Perso.!Zone_d_impression</vt:lpstr>
      <vt:lpstr>Rapport!Zone_d_impression</vt:lpstr>
      <vt:lpstr>Résidence!Zone_d_impression</vt:lpstr>
      <vt:lpstr>Revenus!Zone_d_impression</vt:lpstr>
      <vt:lpstr>Sommaire!Zone_d_impression</vt:lpstr>
      <vt:lpstr>Textes!Zone_d_impression</vt:lpstr>
      <vt:lpstr>Transport!Zone_d_impression</vt:lpstr>
    </vt:vector>
  </TitlesOfParts>
  <Manager/>
  <Company>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Legros, François</dc:creator>
  <cp:keywords/>
  <dc:description/>
  <cp:lastModifiedBy>Lavoie, Sophie</cp:lastModifiedBy>
  <cp:revision/>
  <cp:lastPrinted>2022-11-21T16:11:19Z</cp:lastPrinted>
  <dcterms:created xsi:type="dcterms:W3CDTF">2021-11-24T14:24:57Z</dcterms:created>
  <dcterms:modified xsi:type="dcterms:W3CDTF">2022-12-13T17:58:11Z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0x010100B33D8CCB541C53409B4663F3BCFA1AA4</vt:lpwstr>
  </property>
  <property fmtid="{D5CDD505-2E9C-101B-9397-08002B2CF9AE}" pid="3" name="MediaServiceImageTags">
    <vt:lpwstr/>
  </property>
</Properties>
</file>